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P:\2024_Budget Cycle\FY 2024_Congressional\Production\PDF Production\Extracted Excel Files\"/>
    </mc:Choice>
  </mc:AlternateContent>
  <xr:revisionPtr revIDLastSave="0" documentId="13_ncr:1_{0C74F9B3-A914-40FF-A6B6-7D28E7D756F3}" xr6:coauthVersionLast="47" xr6:coauthVersionMax="47" xr10:uidLastSave="{00000000-0000-0000-0000-000000000000}"/>
  <bookViews>
    <workbookView xWindow="-25320" yWindow="240" windowWidth="25440" windowHeight="15390" xr2:uid="{00D9A178-B5F1-4CC8-8A0A-7669AAB09FD1}"/>
  </bookViews>
  <sheets>
    <sheet name="Maj Fac by Proj" sheetId="2" r:id="rId1"/>
  </sheets>
  <definedNames>
    <definedName name="_xlnm.Print_Area" localSheetId="0">'Maj Fac by Proj'!$A$1:$J$46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5" i="2" l="1"/>
  <c r="I11" i="2"/>
  <c r="I12" i="2"/>
  <c r="I17" i="2"/>
  <c r="J12" i="2"/>
  <c r="J11" i="2"/>
  <c r="I10" i="2"/>
  <c r="C35" i="2" l="1"/>
  <c r="G29" i="2" l="1"/>
  <c r="D27" i="2"/>
  <c r="G17" i="2"/>
  <c r="C15" i="2"/>
  <c r="C8" i="2"/>
  <c r="F35" i="2" l="1"/>
  <c r="E35" i="2"/>
  <c r="D35" i="2"/>
  <c r="E15" i="2"/>
  <c r="G37" i="2"/>
  <c r="F15" i="2"/>
  <c r="H24" i="2"/>
  <c r="G16" i="2"/>
  <c r="H27" i="2"/>
  <c r="F27" i="2"/>
  <c r="E27" i="2"/>
  <c r="C27" i="2"/>
  <c r="F24" i="2"/>
  <c r="E24" i="2"/>
  <c r="D24" i="2"/>
  <c r="C24" i="2"/>
  <c r="H21" i="2"/>
  <c r="F21" i="2"/>
  <c r="E21" i="2"/>
  <c r="D21" i="2"/>
  <c r="C21" i="2"/>
  <c r="G33" i="2"/>
  <c r="G32" i="2"/>
  <c r="G36" i="2"/>
  <c r="G30" i="2"/>
  <c r="G28" i="2"/>
  <c r="G26" i="2"/>
  <c r="G25" i="2"/>
  <c r="G23" i="2"/>
  <c r="G22" i="2"/>
  <c r="G21" i="2" s="1"/>
  <c r="G20" i="2"/>
  <c r="G19" i="2"/>
  <c r="G18" i="2"/>
  <c r="G14" i="2"/>
  <c r="G13" i="2"/>
  <c r="G12" i="2"/>
  <c r="G11" i="2"/>
  <c r="G10" i="2"/>
  <c r="G9" i="2"/>
  <c r="G7" i="2"/>
  <c r="H8" i="2"/>
  <c r="F8" i="2"/>
  <c r="E8" i="2"/>
  <c r="H15" i="2"/>
  <c r="H34" i="2"/>
  <c r="F34" i="2"/>
  <c r="E34" i="2"/>
  <c r="D34" i="2"/>
  <c r="C34" i="2"/>
  <c r="D15" i="2"/>
  <c r="D8" i="2"/>
  <c r="I37" i="2"/>
  <c r="J37" i="2" s="1"/>
  <c r="I36" i="2"/>
  <c r="J36" i="2" s="1"/>
  <c r="I33" i="2"/>
  <c r="J33" i="2" s="1"/>
  <c r="I32" i="2"/>
  <c r="J32" i="2" s="1"/>
  <c r="I30" i="2"/>
  <c r="J30" i="2" s="1"/>
  <c r="I29" i="2"/>
  <c r="J29" i="2" s="1"/>
  <c r="I28" i="2"/>
  <c r="J28" i="2" s="1"/>
  <c r="I26" i="2"/>
  <c r="J26" i="2" s="1"/>
  <c r="I25" i="2"/>
  <c r="J25" i="2" s="1"/>
  <c r="I23" i="2"/>
  <c r="J23" i="2" s="1"/>
  <c r="I22" i="2"/>
  <c r="J22" i="2" s="1"/>
  <c r="I20" i="2"/>
  <c r="J20" i="2" s="1"/>
  <c r="I19" i="2"/>
  <c r="J19" i="2" s="1"/>
  <c r="I18" i="2"/>
  <c r="J18" i="2" s="1"/>
  <c r="J17" i="2"/>
  <c r="I16" i="2"/>
  <c r="J16" i="2" s="1"/>
  <c r="I14" i="2"/>
  <c r="J14" i="2" s="1"/>
  <c r="I13" i="2"/>
  <c r="J13" i="2" s="1"/>
  <c r="J10" i="2"/>
  <c r="I9" i="2"/>
  <c r="J9" i="2" s="1"/>
  <c r="I7" i="2"/>
  <c r="J7" i="2" s="1"/>
  <c r="D31" i="2" l="1"/>
  <c r="H31" i="2"/>
  <c r="H6" i="2" s="1"/>
  <c r="H38" i="2" s="1"/>
  <c r="C31" i="2"/>
  <c r="C6" i="2" s="1"/>
  <c r="G27" i="2"/>
  <c r="G24" i="2"/>
  <c r="E31" i="2"/>
  <c r="I31" i="2" s="1"/>
  <c r="G31" i="2"/>
  <c r="F31" i="2"/>
  <c r="F6" i="2" s="1"/>
  <c r="G35" i="2"/>
  <c r="I34" i="2"/>
  <c r="J34" i="2" s="1"/>
  <c r="I35" i="2"/>
  <c r="J35" i="2" s="1"/>
  <c r="D6" i="2"/>
  <c r="G8" i="2"/>
  <c r="I27" i="2"/>
  <c r="J27" i="2" s="1"/>
  <c r="G34" i="2"/>
  <c r="I24" i="2"/>
  <c r="J24" i="2" s="1"/>
  <c r="I21" i="2"/>
  <c r="J21" i="2" s="1"/>
  <c r="G15" i="2"/>
  <c r="I15" i="2"/>
  <c r="J15" i="2" s="1"/>
  <c r="I8" i="2"/>
  <c r="J8" i="2" s="1"/>
  <c r="E6" i="2" l="1"/>
  <c r="I6" i="2"/>
  <c r="J6" i="2" s="1"/>
  <c r="F38" i="2"/>
  <c r="E38" i="2"/>
  <c r="G6" i="2"/>
  <c r="G38" i="2" s="1"/>
  <c r="D38" i="2"/>
  <c r="J31" i="2"/>
  <c r="I38" i="2" l="1"/>
  <c r="J38" i="2" s="1"/>
  <c r="C38" i="2"/>
</calcChain>
</file>

<file path=xl/sharedStrings.xml><?xml version="1.0" encoding="utf-8"?>
<sst xmlns="http://schemas.openxmlformats.org/spreadsheetml/2006/main" count="60" uniqueCount="54">
  <si>
    <t>(Dollars in Millions)</t>
  </si>
  <si>
    <t>Amount</t>
  </si>
  <si>
    <t>Percent</t>
  </si>
  <si>
    <t>MAJOR FACILITIES FUNDING, BY PROJECT</t>
  </si>
  <si>
    <t xml:space="preserve">Operations and Maintenance of Major Facilities </t>
  </si>
  <si>
    <t>National Ecological Observatory Network (NEON)</t>
  </si>
  <si>
    <t>Biological Sciences</t>
  </si>
  <si>
    <t>Geodetic Facility for the Advancement of GEoscience (GAGE)</t>
  </si>
  <si>
    <t>International Ocean Discovery Program (IODP)</t>
  </si>
  <si>
    <t>National Center for Atmospheric Research (NCAR) FFRDC</t>
  </si>
  <si>
    <t>Ocean Observatories Initiative (OOI)</t>
  </si>
  <si>
    <t>Seismological Facility for the Advancement of GEeoscience (SAGE)</t>
  </si>
  <si>
    <t>Geosciences</t>
  </si>
  <si>
    <t>Large Hadron Collider (LHC) - ATLAS and CMS</t>
  </si>
  <si>
    <t>Laser Interferometer Gravitational Wave Observatory (LIGO)</t>
  </si>
  <si>
    <t>Atacama Large Millimeter Array (ALMA) O&amp;M</t>
  </si>
  <si>
    <t>GEMINI Observatory O&amp;M</t>
  </si>
  <si>
    <t>Vera C. Rubin Observatory O&amp;M</t>
  </si>
  <si>
    <t>Mathematical and Physical Sciences</t>
  </si>
  <si>
    <t>IceCube Neutrino Observatory (ICNO)</t>
  </si>
  <si>
    <t>Office of Polar Programs</t>
  </si>
  <si>
    <t>Major Research Facilities Construction Investments</t>
  </si>
  <si>
    <t>Major Research Equipment and Facilities Construction (MREFC)</t>
  </si>
  <si>
    <t>FFRDC is an acronym for Federally-Funded Research and Development Center.</t>
  </si>
  <si>
    <t>FY 2022
Actual</t>
  </si>
  <si>
    <t>FY 2024
Request</t>
  </si>
  <si>
    <t>Disaster Relief Supplemental</t>
  </si>
  <si>
    <t>Base</t>
  </si>
  <si>
    <t>Academic Research Fleet</t>
  </si>
  <si>
    <t>Daniel K. Inouye Solar Telescope (DKIST) O&amp;M</t>
  </si>
  <si>
    <r>
      <rPr>
        <vertAlign val="superscript"/>
        <sz val="8"/>
        <rFont val="Open Sans"/>
        <family val="2"/>
      </rPr>
      <t>1</t>
    </r>
    <r>
      <rPr>
        <sz val="8"/>
        <rFont val="Open Sans"/>
        <family val="2"/>
      </rPr>
      <t xml:space="preserve"> Captures both the FY 2023 Omnibus appropriation and the Disaster Relief Supplemental base.</t>
    </r>
  </si>
  <si>
    <t>RI Damage Mitigation</t>
  </si>
  <si>
    <r>
      <t>Arecibo Observatory</t>
    </r>
    <r>
      <rPr>
        <vertAlign val="superscript"/>
        <sz val="9"/>
        <rFont val="Open Sans"/>
        <family val="2"/>
      </rPr>
      <t>2</t>
    </r>
  </si>
  <si>
    <r>
      <t>Green Bank Observatory (GBO) FFRDC</t>
    </r>
    <r>
      <rPr>
        <vertAlign val="superscript"/>
        <sz val="9"/>
        <rFont val="Open Sans"/>
        <family val="2"/>
      </rPr>
      <t>3</t>
    </r>
  </si>
  <si>
    <r>
      <rPr>
        <vertAlign val="superscript"/>
        <sz val="8"/>
        <rFont val="Open Sans"/>
        <family val="2"/>
      </rPr>
      <t xml:space="preserve">2 </t>
    </r>
    <r>
      <rPr>
        <sz val="8"/>
        <rFont val="Open Sans"/>
        <family val="2"/>
      </rPr>
      <t>Arecibo: In FY 2024, NSF will transition from a cooperative agreement for operations of Arecibo Observatory to a contract for maintenance of the site.</t>
    </r>
  </si>
  <si>
    <r>
      <t>National High Magnetic Field Laboratory (NHMFL)</t>
    </r>
    <r>
      <rPr>
        <vertAlign val="superscript"/>
        <sz val="9"/>
        <rFont val="Open Sans"/>
        <family val="2"/>
      </rPr>
      <t>3</t>
    </r>
  </si>
  <si>
    <r>
      <rPr>
        <vertAlign val="superscript"/>
        <sz val="8"/>
        <rFont val="Open Sans"/>
        <family val="2"/>
      </rPr>
      <t>5</t>
    </r>
    <r>
      <rPr>
        <sz val="8"/>
        <rFont val="Open Sans"/>
        <family val="2"/>
      </rPr>
      <t xml:space="preserve"> NRAO: Includes funding for the ngVLA program office. </t>
    </r>
  </si>
  <si>
    <r>
      <t>National Solar Observatory (NSO) FFRDC</t>
    </r>
    <r>
      <rPr>
        <vertAlign val="superscript"/>
        <sz val="9"/>
        <rFont val="Open Sans"/>
        <family val="2"/>
      </rPr>
      <t>3</t>
    </r>
  </si>
  <si>
    <r>
      <rPr>
        <vertAlign val="superscript"/>
        <sz val="8"/>
        <rFont val="Open Sans"/>
        <family val="2"/>
      </rPr>
      <t>4</t>
    </r>
    <r>
      <rPr>
        <sz val="8"/>
        <rFont val="Open Sans"/>
        <family val="2"/>
      </rPr>
      <t xml:space="preserve"> NRAO: Incuded within NRAO's total funding is NSF's contribution to VLBA at $3.43 million per year.</t>
    </r>
  </si>
  <si>
    <t xml:space="preserve"> </t>
  </si>
  <si>
    <r>
      <t>NRAO O&amp;M</t>
    </r>
    <r>
      <rPr>
        <i/>
        <vertAlign val="superscript"/>
        <sz val="9"/>
        <color theme="1"/>
        <rFont val="Open Sans"/>
        <family val="2"/>
      </rPr>
      <t>5</t>
    </r>
  </si>
  <si>
    <t>FY 2023 
Estimate 
Total</t>
  </si>
  <si>
    <t>FY 2023 
Estimate Base</t>
  </si>
  <si>
    <t>Total</t>
  </si>
  <si>
    <t>Antarctic Facilities and Operations (AFO)</t>
  </si>
  <si>
    <r>
      <t>R&amp;RA Design Stage Activities</t>
    </r>
    <r>
      <rPr>
        <b/>
        <vertAlign val="superscript"/>
        <sz val="9"/>
        <rFont val="Open Sans"/>
        <family val="2"/>
      </rPr>
      <t>7</t>
    </r>
  </si>
  <si>
    <r>
      <t>National Radio Astronomy Observatory (NRAO) FFRDC</t>
    </r>
    <r>
      <rPr>
        <vertAlign val="superscript"/>
        <sz val="9"/>
        <rFont val="Open Sans"/>
        <family val="2"/>
      </rPr>
      <t>3,</t>
    </r>
    <r>
      <rPr>
        <vertAlign val="superscript"/>
        <sz val="9"/>
        <rFont val="Open Sans"/>
        <family val="2"/>
      </rPr>
      <t>4</t>
    </r>
  </si>
  <si>
    <t>NSO O&amp;M</t>
  </si>
  <si>
    <r>
      <t>NSF's Nat'l Optical-Infrared Astronomy Res. Lab. (NOIRLab) FFRDC</t>
    </r>
    <r>
      <rPr>
        <vertAlign val="superscript"/>
        <sz val="9"/>
        <rFont val="Open Sans"/>
        <family val="2"/>
      </rPr>
      <t>3</t>
    </r>
  </si>
  <si>
    <r>
      <t>Change over 
FY 2023 Base Total</t>
    </r>
    <r>
      <rPr>
        <vertAlign val="superscript"/>
        <sz val="9"/>
        <color theme="1"/>
        <rFont val="Open Sans"/>
        <family val="2"/>
      </rPr>
      <t>1</t>
    </r>
  </si>
  <si>
    <r>
      <rPr>
        <vertAlign val="superscript"/>
        <sz val="8"/>
        <rFont val="Open Sans"/>
        <family val="2"/>
      </rPr>
      <t>3</t>
    </r>
    <r>
      <rPr>
        <sz val="8"/>
        <rFont val="Open Sans"/>
        <family val="2"/>
      </rPr>
      <t xml:space="preserve"> Funding for FY 2023 and FY 2024 does not include potential additional funding that may be provided by MPS' Office of Strategic Initiatives (formerly Office of Multidisciplinary Activities) for deferred
 maintenance projects.</t>
    </r>
  </si>
  <si>
    <r>
      <rPr>
        <vertAlign val="superscript"/>
        <sz val="8"/>
        <rFont val="Open Sans"/>
        <family val="2"/>
      </rPr>
      <t xml:space="preserve">6 </t>
    </r>
    <r>
      <rPr>
        <sz val="8"/>
        <rFont val="Open Sans"/>
        <family val="2"/>
      </rPr>
      <t>NOIRLab: Includes support for the Windows on the Universe Center for Astronomy Outreach, ongoing activities at the WIYN telescope, and potential future participation in the U.S. Extremely Large
 Telescope program.</t>
    </r>
  </si>
  <si>
    <r>
      <rPr>
        <vertAlign val="superscript"/>
        <sz val="8"/>
        <rFont val="Open Sans"/>
        <family val="2"/>
      </rPr>
      <t>7</t>
    </r>
    <r>
      <rPr>
        <sz val="8"/>
        <rFont val="Open Sans"/>
        <family val="2"/>
      </rPr>
      <t xml:space="preserve"> Includes development and design costs for the Leadership-Class Computing Facility (LCCF) of $3.50 million in FY 2022 and  $7.44 million, $12.43 million, and $15.11 million for the Antarctic Research
 Vessel (ARV) in FY 2022, FY 2023, and FY 2024, respectively.</t>
    </r>
  </si>
  <si>
    <r>
      <t>NOIRLab O&amp;M (Mid-Scale Obs. &amp; Community Science &amp; Data Ctr)</t>
    </r>
    <r>
      <rPr>
        <i/>
        <vertAlign val="superscript"/>
        <sz val="9"/>
        <rFont val="Open Sans"/>
        <family val="2"/>
      </rPr>
      <t>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</si>
</sst>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7" formatCode="&quot;$&quot;#,##0.00_);\(&quot;$&quot;#,##0.00\)"/>
    <numFmt numFmtId="164" formatCode="0.0%;\-0.0%;&quot;-&quot;??"/>
    <numFmt numFmtId="165" formatCode="&quot;$&quot;#,##0.00;\-&quot;$&quot;#,##0.00;&quot;-&quot;??"/>
    <numFmt numFmtId="166" formatCode="#,##0.00;\-#,##0.00;&quot;-&quot;??"/>
  </numFmts>
  <fonts count="28" x14ac:knownFonts="1">
    <font>
      <sz val="11"/>
      <color theme="1"/>
      <name val="Calibri"/>
      <family val="2"/>
      <scheme val="minor"/>
    </font>
    <font>
      <sz val="11"/>
      <color theme="1"/>
      <name val="Calibri"/>
      <family val="2"/>
      <scheme val="minor"/>
    </font>
    <font>
      <sz val="11"/>
      <color rgb="FFFF0000"/>
      <name val="Calibri"/>
      <family val="2"/>
      <scheme val="minor"/>
    </font>
    <font>
      <b/>
      <sz val="9"/>
      <name val="Open Sans"/>
      <family val="2"/>
    </font>
    <font>
      <sz val="9"/>
      <name val="Open Sans"/>
      <family val="2"/>
    </font>
    <font>
      <sz val="10"/>
      <name val="Arial"/>
      <family val="2"/>
    </font>
    <font>
      <b/>
      <sz val="9"/>
      <color theme="1"/>
      <name val="Open Sans"/>
      <family val="2"/>
    </font>
    <font>
      <sz val="9"/>
      <color theme="1"/>
      <name val="Open Sans"/>
      <family val="2"/>
    </font>
    <font>
      <b/>
      <i/>
      <sz val="9"/>
      <name val="Open Sans"/>
      <family val="2"/>
    </font>
    <font>
      <b/>
      <i/>
      <sz val="9"/>
      <color theme="1"/>
      <name val="Open Sans"/>
      <family val="2"/>
    </font>
    <font>
      <i/>
      <sz val="9"/>
      <name val="Open Sans"/>
      <family val="2"/>
    </font>
    <font>
      <sz val="8"/>
      <name val="Open Sans"/>
      <family val="2"/>
    </font>
    <font>
      <i/>
      <sz val="9"/>
      <color theme="1"/>
      <name val="Open Sans"/>
      <family val="2"/>
    </font>
    <font>
      <sz val="9"/>
      <name val="Arial"/>
      <family val="2"/>
    </font>
    <font>
      <vertAlign val="superscript"/>
      <sz val="9"/>
      <name val="Open Sans"/>
      <family val="2"/>
    </font>
    <font>
      <vertAlign val="superscript"/>
      <sz val="8"/>
      <name val="Open Sans"/>
      <family val="2"/>
    </font>
    <font>
      <b/>
      <vertAlign val="superscript"/>
      <sz val="9"/>
      <name val="Open Sans"/>
      <family val="2"/>
    </font>
    <font>
      <sz val="8"/>
      <name val="Calibri"/>
      <family val="2"/>
      <scheme val="minor"/>
    </font>
    <font>
      <i/>
      <sz val="11"/>
      <color theme="1"/>
      <name val="Calibri"/>
      <family val="2"/>
      <scheme val="minor"/>
    </font>
    <font>
      <i/>
      <strike/>
      <sz val="9"/>
      <color theme="1"/>
      <name val="Open Sans"/>
      <family val="2"/>
    </font>
    <font>
      <i/>
      <vertAlign val="superscript"/>
      <sz val="9"/>
      <color theme="1"/>
      <name val="Open Sans"/>
      <family val="2"/>
    </font>
    <font>
      <b/>
      <sz val="11"/>
      <color rgb="FF00B0F0"/>
      <name val="Calibri"/>
      <family val="2"/>
      <scheme val="minor"/>
    </font>
    <font>
      <b/>
      <sz val="9"/>
      <name val="Open Sans"/>
      <family val="2"/>
    </font>
    <font>
      <sz val="9"/>
      <name val="Open Sans"/>
      <family val="2"/>
    </font>
    <font>
      <i/>
      <sz val="9"/>
      <name val="Open Sans"/>
      <family val="2"/>
    </font>
    <font>
      <vertAlign val="superscript"/>
      <sz val="9"/>
      <color theme="1"/>
      <name val="Open Sans"/>
      <family val="2"/>
    </font>
    <font>
      <sz val="9"/>
      <color theme="1" tint="4.9989318521683403E-2"/>
      <name val="Open Sans"/>
      <family val="2"/>
    </font>
    <font>
      <i/>
      <vertAlign val="superscript"/>
      <sz val="9"/>
      <name val="Open Sans"/>
      <family val="2"/>
    </font>
  </fonts>
  <fills count="3">
    <fill>
      <patternFill patternType="none"/>
    </fill>
    <fill>
      <patternFill patternType="gray125"/>
    </fill>
    <fill>
      <patternFill patternType="solid">
        <fgColor theme="0" tint="-4.9989318521683403E-2"/>
        <bgColor indexed="64"/>
      </patternFill>
    </fill>
  </fills>
  <borders count="20">
    <border>
      <left/>
      <right/>
      <top/>
      <bottom/>
      <diagonal/>
    </border>
    <border>
      <left/>
      <right/>
      <top style="medium">
        <color indexed="64"/>
      </top>
      <bottom/>
      <diagonal/>
    </border>
    <border>
      <left/>
      <right/>
      <top/>
      <bottom style="medium">
        <color indexed="64"/>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right/>
      <top style="medium">
        <color indexed="64"/>
      </top>
      <bottom style="thin">
        <color indexed="64"/>
      </bottom>
      <diagonal/>
    </border>
    <border>
      <left/>
      <right/>
      <top style="medium">
        <color indexed="64"/>
      </top>
      <bottom style="medium">
        <color indexed="64"/>
      </bottom>
      <diagonal/>
    </border>
    <border>
      <left style="thin">
        <color indexed="64"/>
      </left>
      <right/>
      <top style="medium">
        <color indexed="64"/>
      </top>
      <bottom/>
      <diagonal/>
    </border>
    <border>
      <left style="thin">
        <color indexed="64"/>
      </left>
      <right/>
      <top/>
      <bottom/>
      <diagonal/>
    </border>
    <border>
      <left style="thin">
        <color indexed="64"/>
      </left>
      <right/>
      <top/>
      <bottom style="medium">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medium">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medium">
        <color indexed="64"/>
      </top>
      <bottom style="thin">
        <color indexed="64"/>
      </bottom>
      <diagonal/>
    </border>
  </borders>
  <cellStyleXfs count="7">
    <xf numFmtId="0" fontId="0" fillId="0" borderId="0"/>
    <xf numFmtId="9" fontId="1"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cellStyleXfs>
  <cellXfs count="107">
    <xf numFmtId="0" fontId="0" fillId="0" borderId="0" xfId="0"/>
    <xf numFmtId="165" fontId="6" fillId="0" borderId="0" xfId="0" applyNumberFormat="1" applyFont="1" applyAlignment="1">
      <alignment vertical="top"/>
    </xf>
    <xf numFmtId="164" fontId="4" fillId="0" borderId="0" xfId="1" applyNumberFormat="1" applyFont="1" applyFill="1" applyBorder="1" applyAlignment="1">
      <alignment horizontal="right" vertical="top"/>
    </xf>
    <xf numFmtId="164" fontId="3" fillId="0" borderId="0" xfId="1" applyNumberFormat="1" applyFont="1" applyFill="1" applyBorder="1" applyAlignment="1">
      <alignment horizontal="right" vertical="top"/>
    </xf>
    <xf numFmtId="165" fontId="6" fillId="0" borderId="3" xfId="0" applyNumberFormat="1" applyFont="1" applyBorder="1" applyAlignment="1">
      <alignment vertical="top"/>
    </xf>
    <xf numFmtId="164" fontId="3" fillId="0" borderId="3" xfId="1" applyNumberFormat="1" applyFont="1" applyFill="1" applyBorder="1" applyAlignment="1">
      <alignment horizontal="right" vertical="top"/>
    </xf>
    <xf numFmtId="0" fontId="7" fillId="0" borderId="3" xfId="2" applyFont="1" applyBorder="1" applyAlignment="1" applyProtection="1">
      <alignment horizontal="right" wrapText="1" readingOrder="1"/>
      <protection locked="0"/>
    </xf>
    <xf numFmtId="0" fontId="7" fillId="0" borderId="0" xfId="0" applyFont="1" applyAlignment="1">
      <alignment vertical="top"/>
    </xf>
    <xf numFmtId="164" fontId="3" fillId="0" borderId="6" xfId="1" applyNumberFormat="1" applyFont="1" applyFill="1" applyBorder="1" applyAlignment="1">
      <alignment horizontal="right" vertical="top"/>
    </xf>
    <xf numFmtId="164" fontId="8" fillId="0" borderId="3" xfId="1" applyNumberFormat="1" applyFont="1" applyFill="1" applyBorder="1" applyAlignment="1">
      <alignment horizontal="right" vertical="top"/>
    </xf>
    <xf numFmtId="164" fontId="3" fillId="0" borderId="2" xfId="1" applyNumberFormat="1" applyFont="1" applyFill="1" applyBorder="1" applyAlignment="1">
      <alignment horizontal="right" vertical="top"/>
    </xf>
    <xf numFmtId="0" fontId="4" fillId="0" borderId="4" xfId="0" applyFont="1" applyBorder="1" applyAlignment="1">
      <alignment vertical="top"/>
    </xf>
    <xf numFmtId="166" fontId="7" fillId="0" borderId="4" xfId="0" applyNumberFormat="1" applyFont="1" applyBorder="1" applyAlignment="1">
      <alignment vertical="top"/>
    </xf>
    <xf numFmtId="166" fontId="7" fillId="0" borderId="0" xfId="0" applyNumberFormat="1" applyFont="1" applyAlignment="1">
      <alignment vertical="top"/>
    </xf>
    <xf numFmtId="165" fontId="9" fillId="0" borderId="3" xfId="0" applyNumberFormat="1" applyFont="1" applyBorder="1" applyAlignment="1">
      <alignment vertical="top"/>
    </xf>
    <xf numFmtId="0" fontId="4" fillId="0" borderId="0" xfId="0" applyFont="1" applyAlignment="1">
      <alignment vertical="top"/>
    </xf>
    <xf numFmtId="0" fontId="4" fillId="0" borderId="0" xfId="6" applyFont="1" applyAlignment="1">
      <alignment horizontal="left" vertical="top"/>
    </xf>
    <xf numFmtId="0" fontId="4" fillId="0" borderId="0" xfId="0" applyFont="1" applyAlignment="1">
      <alignment vertical="top" wrapText="1"/>
    </xf>
    <xf numFmtId="165" fontId="9" fillId="0" borderId="2" xfId="0" applyNumberFormat="1" applyFont="1" applyBorder="1" applyAlignment="1">
      <alignment vertical="top"/>
    </xf>
    <xf numFmtId="165" fontId="6" fillId="0" borderId="6" xfId="0" applyNumberFormat="1" applyFont="1" applyBorder="1" applyAlignment="1">
      <alignment vertical="top"/>
    </xf>
    <xf numFmtId="165" fontId="3" fillId="0" borderId="2" xfId="0" applyNumberFormat="1" applyFont="1" applyBorder="1" applyAlignment="1">
      <alignment vertical="top"/>
    </xf>
    <xf numFmtId="165" fontId="6" fillId="0" borderId="2" xfId="0" applyNumberFormat="1" applyFont="1" applyBorder="1" applyAlignment="1">
      <alignment vertical="top"/>
    </xf>
    <xf numFmtId="0" fontId="13" fillId="0" borderId="0" xfId="0" applyFont="1" applyAlignment="1">
      <alignment vertical="top" wrapText="1"/>
    </xf>
    <xf numFmtId="0" fontId="2" fillId="0" borderId="0" xfId="0" applyFont="1"/>
    <xf numFmtId="7" fontId="0" fillId="0" borderId="0" xfId="0" applyNumberFormat="1"/>
    <xf numFmtId="0" fontId="13" fillId="0" borderId="0" xfId="0" applyFont="1" applyAlignment="1">
      <alignment vertical="top"/>
    </xf>
    <xf numFmtId="165" fontId="6" fillId="0" borderId="9" xfId="0" applyNumberFormat="1" applyFont="1" applyBorder="1" applyAlignment="1">
      <alignment vertical="top"/>
    </xf>
    <xf numFmtId="166" fontId="7" fillId="0" borderId="14" xfId="0" applyNumberFormat="1" applyFont="1" applyBorder="1" applyAlignment="1">
      <alignment vertical="top"/>
    </xf>
    <xf numFmtId="165" fontId="9" fillId="0" borderId="15" xfId="0" applyNumberFormat="1" applyFont="1" applyBorder="1" applyAlignment="1">
      <alignment vertical="top"/>
    </xf>
    <xf numFmtId="166" fontId="7" fillId="0" borderId="9" xfId="0" applyNumberFormat="1" applyFont="1" applyBorder="1" applyAlignment="1">
      <alignment vertical="top"/>
    </xf>
    <xf numFmtId="165" fontId="6" fillId="0" borderId="16" xfId="0" applyNumberFormat="1" applyFont="1" applyBorder="1" applyAlignment="1">
      <alignment vertical="top"/>
    </xf>
    <xf numFmtId="165" fontId="3" fillId="0" borderId="10" xfId="0" applyNumberFormat="1" applyFont="1" applyBorder="1" applyAlignment="1">
      <alignment vertical="top"/>
    </xf>
    <xf numFmtId="166" fontId="7" fillId="0" borderId="17" xfId="0" applyNumberFormat="1" applyFont="1" applyBorder="1" applyAlignment="1">
      <alignment vertical="top"/>
    </xf>
    <xf numFmtId="165" fontId="9" fillId="0" borderId="18" xfId="0" applyNumberFormat="1" applyFont="1" applyBorder="1" applyAlignment="1">
      <alignment vertical="top"/>
    </xf>
    <xf numFmtId="166" fontId="7" fillId="0" borderId="12" xfId="0" applyNumberFormat="1" applyFont="1" applyBorder="1" applyAlignment="1">
      <alignment vertical="top"/>
    </xf>
    <xf numFmtId="165" fontId="9" fillId="0" borderId="13" xfId="0" applyNumberFormat="1" applyFont="1" applyBorder="1" applyAlignment="1">
      <alignment vertical="top"/>
    </xf>
    <xf numFmtId="165" fontId="6" fillId="0" borderId="18" xfId="0" applyNumberFormat="1" applyFont="1" applyBorder="1" applyAlignment="1">
      <alignment vertical="top"/>
    </xf>
    <xf numFmtId="165" fontId="3" fillId="0" borderId="13" xfId="0" applyNumberFormat="1" applyFont="1" applyBorder="1" applyAlignment="1">
      <alignment vertical="top"/>
    </xf>
    <xf numFmtId="165" fontId="6" fillId="0" borderId="12" xfId="0" applyNumberFormat="1" applyFont="1" applyBorder="1" applyAlignment="1">
      <alignment vertical="top"/>
    </xf>
    <xf numFmtId="165" fontId="6" fillId="0" borderId="19" xfId="0" applyNumberFormat="1" applyFont="1" applyBorder="1" applyAlignment="1">
      <alignment vertical="top"/>
    </xf>
    <xf numFmtId="0" fontId="18" fillId="0" borderId="0" xfId="0" applyFont="1"/>
    <xf numFmtId="0" fontId="12" fillId="2" borderId="0" xfId="0" applyFont="1" applyFill="1" applyAlignment="1">
      <alignment vertical="top"/>
    </xf>
    <xf numFmtId="0" fontId="12" fillId="2" borderId="0" xfId="0" applyFont="1" applyFill="1" applyAlignment="1" applyProtection="1">
      <alignment horizontal="left" vertical="top" indent="2"/>
      <protection locked="0"/>
    </xf>
    <xf numFmtId="166" fontId="12" fillId="2" borderId="0" xfId="0" applyNumberFormat="1" applyFont="1" applyFill="1" applyAlignment="1">
      <alignment vertical="top"/>
    </xf>
    <xf numFmtId="166" fontId="12" fillId="2" borderId="9" xfId="0" applyNumberFormat="1" applyFont="1" applyFill="1" applyBorder="1" applyAlignment="1">
      <alignment vertical="top"/>
    </xf>
    <xf numFmtId="166" fontId="12" fillId="2" borderId="12" xfId="0" applyNumberFormat="1" applyFont="1" applyFill="1" applyBorder="1" applyAlignment="1">
      <alignment vertical="top"/>
    </xf>
    <xf numFmtId="164" fontId="10" fillId="2" borderId="0" xfId="1" applyNumberFormat="1" applyFont="1" applyFill="1" applyBorder="1" applyAlignment="1">
      <alignment horizontal="right" vertical="top"/>
    </xf>
    <xf numFmtId="0" fontId="10" fillId="2" borderId="0" xfId="0" applyFont="1" applyFill="1" applyAlignment="1">
      <alignment horizontal="left" vertical="top" indent="2"/>
    </xf>
    <xf numFmtId="0" fontId="19" fillId="2" borderId="0" xfId="0" applyFont="1" applyFill="1" applyAlignment="1">
      <alignment vertical="top"/>
    </xf>
    <xf numFmtId="0" fontId="7" fillId="2" borderId="0" xfId="0" applyFont="1" applyFill="1" applyAlignment="1">
      <alignment vertical="top"/>
    </xf>
    <xf numFmtId="166" fontId="7" fillId="2" borderId="0" xfId="0" applyNumberFormat="1" applyFont="1" applyFill="1" applyAlignment="1">
      <alignment vertical="top"/>
    </xf>
    <xf numFmtId="164" fontId="4" fillId="2" borderId="0" xfId="1" applyNumberFormat="1" applyFont="1" applyFill="1" applyBorder="1" applyAlignment="1">
      <alignment horizontal="right" vertical="top"/>
    </xf>
    <xf numFmtId="0" fontId="10" fillId="2" borderId="0" xfId="0" applyFont="1" applyFill="1" applyAlignment="1">
      <alignment horizontal="left" vertical="top" wrapText="1" indent="2"/>
    </xf>
    <xf numFmtId="165" fontId="3" fillId="0" borderId="0" xfId="0" applyNumberFormat="1" applyFont="1" applyAlignment="1">
      <alignment vertical="top"/>
    </xf>
    <xf numFmtId="165" fontId="3" fillId="0" borderId="9" xfId="0" applyNumberFormat="1" applyFont="1" applyBorder="1" applyAlignment="1">
      <alignment vertical="top"/>
    </xf>
    <xf numFmtId="165" fontId="3" fillId="0" borderId="12" xfId="0" applyNumberFormat="1" applyFont="1" applyBorder="1" applyAlignment="1">
      <alignment vertical="top"/>
    </xf>
    <xf numFmtId="0" fontId="23" fillId="0" borderId="0" xfId="0" applyFont="1" applyAlignment="1">
      <alignment vertical="top"/>
    </xf>
    <xf numFmtId="0" fontId="24" fillId="2" borderId="0" xfId="0" applyFont="1" applyFill="1" applyAlignment="1">
      <alignment horizontal="left" vertical="top" indent="2"/>
    </xf>
    <xf numFmtId="0" fontId="21" fillId="0" borderId="0" xfId="0" applyFont="1"/>
    <xf numFmtId="7" fontId="18" fillId="0" borderId="0" xfId="0" applyNumberFormat="1" applyFont="1"/>
    <xf numFmtId="165" fontId="6" fillId="0" borderId="0" xfId="0" applyNumberFormat="1" applyFont="1" applyAlignment="1">
      <alignment vertical="center"/>
    </xf>
    <xf numFmtId="165" fontId="6" fillId="0" borderId="10" xfId="0" applyNumberFormat="1" applyFont="1" applyBorder="1" applyAlignment="1">
      <alignment vertical="center"/>
    </xf>
    <xf numFmtId="165" fontId="6" fillId="0" borderId="2" xfId="0" applyNumberFormat="1" applyFont="1" applyBorder="1" applyAlignment="1">
      <alignment vertical="center"/>
    </xf>
    <xf numFmtId="165" fontId="6" fillId="0" borderId="13" xfId="0" applyNumberFormat="1" applyFont="1" applyBorder="1" applyAlignment="1">
      <alignment vertical="center"/>
    </xf>
    <xf numFmtId="165" fontId="3" fillId="0" borderId="13" xfId="0" applyNumberFormat="1" applyFont="1" applyBorder="1" applyAlignment="1">
      <alignment vertical="center"/>
    </xf>
    <xf numFmtId="164" fontId="3" fillId="0" borderId="0" xfId="1" applyNumberFormat="1" applyFont="1" applyFill="1" applyBorder="1" applyAlignment="1">
      <alignment horizontal="right" vertical="center"/>
    </xf>
    <xf numFmtId="0" fontId="0" fillId="0" borderId="0" xfId="0" applyAlignment="1">
      <alignment vertical="center"/>
    </xf>
    <xf numFmtId="0" fontId="0" fillId="0" borderId="0" xfId="0" applyAlignment="1">
      <alignment vertical="top"/>
    </xf>
    <xf numFmtId="0" fontId="2" fillId="0" borderId="0" xfId="0" applyFont="1" applyAlignment="1">
      <alignment vertical="top"/>
    </xf>
    <xf numFmtId="0" fontId="21" fillId="0" borderId="0" xfId="0" applyFont="1" applyAlignment="1">
      <alignment vertical="top"/>
    </xf>
    <xf numFmtId="0" fontId="21" fillId="0" borderId="0" xfId="0" applyFont="1" applyAlignment="1">
      <alignment horizontal="left" vertical="top" wrapText="1"/>
    </xf>
    <xf numFmtId="0" fontId="0" fillId="0" borderId="0" xfId="0" applyAlignment="1">
      <alignment horizontal="right"/>
    </xf>
    <xf numFmtId="166" fontId="0" fillId="0" borderId="0" xfId="0" applyNumberFormat="1"/>
    <xf numFmtId="0" fontId="4" fillId="0" borderId="0" xfId="0" applyFont="1" applyAlignment="1" applyProtection="1">
      <alignment vertical="top" wrapText="1"/>
      <protection locked="0"/>
    </xf>
    <xf numFmtId="0" fontId="26" fillId="0" borderId="11" xfId="2" applyFont="1" applyBorder="1" applyAlignment="1" applyProtection="1">
      <alignment horizontal="right" wrapText="1" readingOrder="1"/>
      <protection locked="0"/>
    </xf>
    <xf numFmtId="0" fontId="26" fillId="0" borderId="12" xfId="2" applyFont="1" applyBorder="1" applyAlignment="1" applyProtection="1">
      <alignment horizontal="right" wrapText="1" readingOrder="1"/>
      <protection locked="0"/>
    </xf>
    <xf numFmtId="0" fontId="26" fillId="0" borderId="18" xfId="2" applyFont="1" applyBorder="1" applyAlignment="1" applyProtection="1">
      <alignment horizontal="right" wrapText="1" readingOrder="1"/>
      <protection locked="0"/>
    </xf>
    <xf numFmtId="0" fontId="26" fillId="0" borderId="8" xfId="2" applyFont="1" applyBorder="1" applyAlignment="1" applyProtection="1">
      <alignment horizontal="right" wrapText="1" readingOrder="1"/>
      <protection locked="0"/>
    </xf>
    <xf numFmtId="0" fontId="26" fillId="0" borderId="9" xfId="2" applyFont="1" applyBorder="1" applyAlignment="1" applyProtection="1">
      <alignment horizontal="right" wrapText="1" readingOrder="1"/>
      <protection locked="0"/>
    </xf>
    <xf numFmtId="0" fontId="26" fillId="0" borderId="15" xfId="2" applyFont="1" applyBorder="1" applyAlignment="1" applyProtection="1">
      <alignment horizontal="right" wrapText="1" readingOrder="1"/>
      <protection locked="0"/>
    </xf>
    <xf numFmtId="0" fontId="7" fillId="0" borderId="6" xfId="2" applyFont="1" applyBorder="1" applyAlignment="1" applyProtection="1">
      <alignment horizontal="center" wrapText="1" readingOrder="1"/>
      <protection locked="0"/>
    </xf>
    <xf numFmtId="0" fontId="26" fillId="0" borderId="4" xfId="2" applyFont="1" applyBorder="1" applyAlignment="1" applyProtection="1">
      <alignment horizontal="right" wrapText="1" readingOrder="1"/>
      <protection locked="0"/>
    </xf>
    <xf numFmtId="0" fontId="26" fillId="0" borderId="3" xfId="2" applyFont="1" applyBorder="1" applyAlignment="1" applyProtection="1">
      <alignment horizontal="right" wrapText="1" readingOrder="1"/>
      <protection locked="0"/>
    </xf>
    <xf numFmtId="0" fontId="7" fillId="0" borderId="4" xfId="2" applyFont="1" applyBorder="1" applyAlignment="1" applyProtection="1">
      <alignment horizontal="right" wrapText="1" readingOrder="1"/>
      <protection locked="0"/>
    </xf>
    <xf numFmtId="0" fontId="7" fillId="0" borderId="3" xfId="2" applyFont="1" applyBorder="1" applyAlignment="1" applyProtection="1">
      <alignment horizontal="right" wrapText="1" readingOrder="1"/>
      <protection locked="0"/>
    </xf>
    <xf numFmtId="0" fontId="26" fillId="0" borderId="8" xfId="2" applyFont="1" applyBorder="1" applyAlignment="1" applyProtection="1">
      <alignment horizontal="center" wrapText="1" readingOrder="1"/>
      <protection locked="0"/>
    </xf>
    <xf numFmtId="0" fontId="26" fillId="0" borderId="1" xfId="2" applyFont="1" applyBorder="1" applyAlignment="1" applyProtection="1">
      <alignment horizontal="center" wrapText="1" readingOrder="1"/>
      <protection locked="0"/>
    </xf>
    <xf numFmtId="0" fontId="26" fillId="0" borderId="9" xfId="2" applyFont="1" applyBorder="1" applyAlignment="1" applyProtection="1">
      <alignment horizontal="center" wrapText="1" readingOrder="1"/>
      <protection locked="0"/>
    </xf>
    <xf numFmtId="0" fontId="26" fillId="0" borderId="0" xfId="2" applyFont="1" applyAlignment="1" applyProtection="1">
      <alignment horizontal="center" wrapText="1" readingOrder="1"/>
      <protection locked="0"/>
    </xf>
    <xf numFmtId="0" fontId="11" fillId="0" borderId="1" xfId="0" applyFont="1" applyBorder="1" applyAlignment="1">
      <alignment horizontal="left" vertical="center"/>
    </xf>
    <xf numFmtId="0" fontId="4" fillId="0" borderId="3" xfId="0" applyFont="1" applyBorder="1" applyAlignment="1" applyProtection="1">
      <alignment vertical="top" wrapText="1"/>
      <protection locked="0"/>
    </xf>
    <xf numFmtId="0" fontId="3" fillId="0" borderId="3" xfId="0" applyFont="1" applyBorder="1" applyAlignment="1">
      <alignment vertical="top"/>
    </xf>
    <xf numFmtId="0" fontId="3" fillId="0" borderId="0" xfId="0" applyFont="1" applyAlignment="1">
      <alignment vertical="top"/>
    </xf>
    <xf numFmtId="0" fontId="8" fillId="0" borderId="3" xfId="0" applyFont="1" applyBorder="1" applyAlignment="1">
      <alignment vertical="top"/>
    </xf>
    <xf numFmtId="0" fontId="3" fillId="0" borderId="0" xfId="0" applyFont="1" applyAlignment="1" applyProtection="1">
      <alignment horizontal="center" vertical="top" wrapText="1" readingOrder="1"/>
      <protection locked="0"/>
    </xf>
    <xf numFmtId="0" fontId="4" fillId="0" borderId="0" xfId="0" applyFont="1" applyAlignment="1" applyProtection="1">
      <alignment horizontal="center" vertical="top" wrapText="1" readingOrder="1"/>
      <protection locked="0"/>
    </xf>
    <xf numFmtId="0" fontId="4" fillId="0" borderId="1" xfId="0" applyFont="1" applyBorder="1" applyAlignment="1" applyProtection="1">
      <alignment vertical="top" wrapText="1"/>
      <protection locked="0"/>
    </xf>
    <xf numFmtId="0" fontId="21" fillId="0" borderId="0" xfId="0" applyFont="1" applyAlignment="1">
      <alignment horizontal="left" vertical="top" wrapText="1"/>
    </xf>
    <xf numFmtId="0" fontId="3" fillId="0" borderId="7" xfId="0" applyFont="1" applyBorder="1" applyAlignment="1">
      <alignment vertical="center"/>
    </xf>
    <xf numFmtId="0" fontId="11" fillId="0" borderId="0" xfId="0" applyFont="1" applyAlignment="1">
      <alignment horizontal="left" vertical="top" wrapText="1"/>
    </xf>
    <xf numFmtId="0" fontId="26" fillId="0" borderId="0" xfId="0" applyFont="1" applyAlignment="1">
      <alignment horizontal="left" vertical="top" wrapText="1"/>
    </xf>
    <xf numFmtId="0" fontId="26" fillId="0" borderId="0" xfId="0" applyFont="1" applyAlignment="1">
      <alignment horizontal="left" vertical="top"/>
    </xf>
    <xf numFmtId="0" fontId="22" fillId="0" borderId="4" xfId="0" applyFont="1" applyBorder="1" applyAlignment="1">
      <alignment vertical="top"/>
    </xf>
    <xf numFmtId="0" fontId="3" fillId="0" borderId="4" xfId="0" applyFont="1" applyBorder="1" applyAlignment="1">
      <alignment vertical="top"/>
    </xf>
    <xf numFmtId="0" fontId="8" fillId="0" borderId="2" xfId="0" applyFont="1" applyBorder="1" applyAlignment="1">
      <alignment vertical="top"/>
    </xf>
    <xf numFmtId="0" fontId="3" fillId="0" borderId="5" xfId="0" applyFont="1" applyBorder="1" applyAlignment="1">
      <alignment vertical="top"/>
    </xf>
    <xf numFmtId="0" fontId="3" fillId="0" borderId="2" xfId="0" applyFont="1" applyBorder="1" applyAlignment="1">
      <alignment vertical="top"/>
    </xf>
  </cellXfs>
  <cellStyles count="7">
    <cellStyle name="Normal" xfId="0" builtinId="0"/>
    <cellStyle name="Normal 2" xfId="2" xr:uid="{F3537A87-F11A-425D-9638-3F6CF19F6A82}"/>
    <cellStyle name="Normal 3" xfId="3" xr:uid="{FDF0FAA0-6474-4DC8-94A1-DD78F1A91E21}"/>
    <cellStyle name="Normal 3 2" xfId="4" xr:uid="{EC71939E-D845-4F2F-8C3A-26E9282FCEF9}"/>
    <cellStyle name="Normal 4" xfId="5" xr:uid="{690E7B76-EFC8-45D4-9D30-1A9C38929B5E}"/>
    <cellStyle name="Normal_Sheet1" xfId="6" xr:uid="{3CD03326-193A-4FFA-8F08-15375017D11F}"/>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50DCF5-8A81-4BFA-902F-58B3156800F0}">
  <sheetPr>
    <pageSetUpPr fitToPage="1"/>
  </sheetPr>
  <dimension ref="A1:W46"/>
  <sheetViews>
    <sheetView showGridLines="0" tabSelected="1" zoomScaleNormal="100" workbookViewId="0">
      <selection sqref="A1:J1"/>
    </sheetView>
  </sheetViews>
  <sheetFormatPr defaultRowHeight="14.5" x14ac:dyDescent="0.35"/>
  <cols>
    <col min="1" max="1" width="3.26953125" customWidth="1"/>
    <col min="2" max="2" width="58.7265625" customWidth="1"/>
    <col min="3" max="3" width="10.26953125" customWidth="1"/>
    <col min="4" max="4" width="10.1796875" customWidth="1"/>
    <col min="5" max="6" width="9.54296875" customWidth="1"/>
    <col min="7" max="7" width="10.1796875" customWidth="1"/>
    <col min="8" max="8" width="10.81640625" customWidth="1"/>
    <col min="9" max="10" width="9.54296875" customWidth="1"/>
    <col min="11" max="11" width="6.453125" customWidth="1"/>
  </cols>
  <sheetData>
    <row r="1" spans="1:21" s="67" customFormat="1" ht="16" customHeight="1" x14ac:dyDescent="0.35">
      <c r="A1" s="94" t="s">
        <v>3</v>
      </c>
      <c r="B1" s="94"/>
      <c r="C1" s="94"/>
      <c r="D1" s="94"/>
      <c r="E1" s="94"/>
      <c r="F1" s="94"/>
      <c r="G1" s="94"/>
      <c r="H1" s="94"/>
      <c r="I1" s="94"/>
      <c r="J1" s="94"/>
      <c r="L1" s="68" t="s">
        <v>39</v>
      </c>
    </row>
    <row r="2" spans="1:21" s="67" customFormat="1" ht="15" customHeight="1" thickBot="1" x14ac:dyDescent="0.4">
      <c r="A2" s="95" t="s">
        <v>0</v>
      </c>
      <c r="B2" s="95"/>
      <c r="C2" s="95"/>
      <c r="D2" s="95"/>
      <c r="E2" s="95"/>
      <c r="F2" s="95"/>
      <c r="G2" s="95"/>
      <c r="H2" s="95"/>
      <c r="I2" s="95"/>
      <c r="J2" s="95"/>
      <c r="L2" s="69" t="s">
        <v>39</v>
      </c>
    </row>
    <row r="3" spans="1:21" ht="30" customHeight="1" x14ac:dyDescent="0.35">
      <c r="A3" s="96"/>
      <c r="B3" s="96"/>
      <c r="C3" s="74" t="s">
        <v>24</v>
      </c>
      <c r="D3" s="77" t="s">
        <v>42</v>
      </c>
      <c r="E3" s="80" t="s">
        <v>26</v>
      </c>
      <c r="F3" s="80"/>
      <c r="G3" s="74" t="s">
        <v>41</v>
      </c>
      <c r="H3" s="74" t="s">
        <v>25</v>
      </c>
      <c r="I3" s="85" t="s">
        <v>49</v>
      </c>
      <c r="J3" s="86"/>
      <c r="L3" s="97" t="s">
        <v>39</v>
      </c>
      <c r="M3" s="97"/>
      <c r="N3" s="97"/>
      <c r="O3" s="97"/>
      <c r="P3" s="97"/>
      <c r="Q3" s="97"/>
      <c r="R3" s="97"/>
      <c r="S3" s="97"/>
      <c r="T3" s="97"/>
      <c r="U3" s="97"/>
    </row>
    <row r="4" spans="1:21" ht="15" customHeight="1" x14ac:dyDescent="0.35">
      <c r="A4" s="73"/>
      <c r="B4" s="73"/>
      <c r="C4" s="75"/>
      <c r="D4" s="78"/>
      <c r="E4" s="83" t="s">
        <v>27</v>
      </c>
      <c r="F4" s="81" t="s">
        <v>31</v>
      </c>
      <c r="G4" s="75"/>
      <c r="H4" s="75"/>
      <c r="I4" s="87"/>
      <c r="J4" s="88"/>
      <c r="L4" s="70"/>
      <c r="M4" s="70"/>
      <c r="N4" s="70"/>
      <c r="O4" s="70"/>
      <c r="P4" s="70"/>
      <c r="Q4" s="70"/>
      <c r="R4" s="70"/>
      <c r="S4" s="70"/>
      <c r="T4" s="70"/>
      <c r="U4" s="70"/>
    </row>
    <row r="5" spans="1:21" ht="15" customHeight="1" x14ac:dyDescent="0.35">
      <c r="A5" s="90"/>
      <c r="B5" s="90"/>
      <c r="C5" s="76"/>
      <c r="D5" s="79"/>
      <c r="E5" s="84"/>
      <c r="F5" s="82"/>
      <c r="G5" s="76"/>
      <c r="H5" s="76"/>
      <c r="I5" s="6" t="s">
        <v>1</v>
      </c>
      <c r="J5" s="6" t="s">
        <v>2</v>
      </c>
    </row>
    <row r="6" spans="1:21" ht="16" customHeight="1" x14ac:dyDescent="0.35">
      <c r="A6" s="91" t="s">
        <v>4</v>
      </c>
      <c r="B6" s="92"/>
      <c r="C6" s="1">
        <f t="shared" ref="C6:H6" si="0">SUM(C8,C15,C31,C34)</f>
        <v>985.95</v>
      </c>
      <c r="D6" s="26">
        <f t="shared" si="0"/>
        <v>958.5100000000001</v>
      </c>
      <c r="E6" s="1">
        <f t="shared" si="0"/>
        <v>44.230000000000004</v>
      </c>
      <c r="F6" s="1">
        <f t="shared" si="0"/>
        <v>2.5</v>
      </c>
      <c r="G6" s="38">
        <f t="shared" si="0"/>
        <v>1005.24</v>
      </c>
      <c r="H6" s="38">
        <f t="shared" si="0"/>
        <v>1069.8</v>
      </c>
      <c r="I6" s="4">
        <f t="shared" ref="I6:I12" si="1">H6-(D6+E6)</f>
        <v>67.059999999999832</v>
      </c>
      <c r="J6" s="5">
        <f>IFERROR(I6/(D6+E6), "N/A")</f>
        <v>6.6876757683945812E-2</v>
      </c>
      <c r="L6" s="23" t="s">
        <v>39</v>
      </c>
    </row>
    <row r="7" spans="1:21" ht="15" customHeight="1" x14ac:dyDescent="0.35">
      <c r="A7" s="7"/>
      <c r="B7" s="11" t="s">
        <v>5</v>
      </c>
      <c r="C7" s="12">
        <v>69.010000000000005</v>
      </c>
      <c r="D7" s="27">
        <v>71.709999999999994</v>
      </c>
      <c r="E7" s="12">
        <v>0</v>
      </c>
      <c r="F7" s="12">
        <v>0</v>
      </c>
      <c r="G7" s="32">
        <f t="shared" ref="G7:G20" si="2">SUM(D7:F7)</f>
        <v>71.709999999999994</v>
      </c>
      <c r="H7" s="32">
        <v>78.040000000000006</v>
      </c>
      <c r="I7" s="13">
        <f t="shared" si="1"/>
        <v>6.3300000000000125</v>
      </c>
      <c r="J7" s="2">
        <f>IFERROR(I7/(D7+E7), "N/A")</f>
        <v>8.8272207502440567E-2</v>
      </c>
      <c r="L7" s="58" t="s">
        <v>39</v>
      </c>
    </row>
    <row r="8" spans="1:21" ht="16" customHeight="1" x14ac:dyDescent="0.35">
      <c r="A8" s="93" t="s">
        <v>6</v>
      </c>
      <c r="B8" s="93"/>
      <c r="C8" s="14">
        <f>C7</f>
        <v>69.010000000000005</v>
      </c>
      <c r="D8" s="28">
        <f t="shared" ref="D8" si="3">D7</f>
        <v>71.709999999999994</v>
      </c>
      <c r="E8" s="14">
        <f t="shared" ref="E8" si="4">E7</f>
        <v>0</v>
      </c>
      <c r="F8" s="14">
        <f t="shared" ref="F8" si="5">F7</f>
        <v>0</v>
      </c>
      <c r="G8" s="33">
        <f t="shared" si="2"/>
        <v>71.709999999999994</v>
      </c>
      <c r="H8" s="33">
        <f t="shared" ref="H8" si="6">H7</f>
        <v>78.040000000000006</v>
      </c>
      <c r="I8" s="14">
        <f t="shared" si="1"/>
        <v>6.3300000000000125</v>
      </c>
      <c r="J8" s="9">
        <f>IFERROR(I8/(D8+E8), "N/A")</f>
        <v>8.8272207502440567E-2</v>
      </c>
    </row>
    <row r="9" spans="1:21" ht="15" customHeight="1" x14ac:dyDescent="0.35">
      <c r="A9" s="7"/>
      <c r="B9" s="15" t="s">
        <v>28</v>
      </c>
      <c r="C9" s="13">
        <v>116.39</v>
      </c>
      <c r="D9" s="29">
        <v>116.68</v>
      </c>
      <c r="E9" s="13">
        <v>10.43</v>
      </c>
      <c r="F9" s="13">
        <v>0</v>
      </c>
      <c r="G9" s="34">
        <f t="shared" si="2"/>
        <v>127.11000000000001</v>
      </c>
      <c r="H9" s="34">
        <v>129.22999999999999</v>
      </c>
      <c r="I9" s="13">
        <f t="shared" si="1"/>
        <v>2.1199999999999761</v>
      </c>
      <c r="J9" s="2">
        <f>IFERROR(I9/(D9+E9), "N/A")</f>
        <v>1.6678467469121043E-2</v>
      </c>
    </row>
    <row r="10" spans="1:21" ht="15" customHeight="1" x14ac:dyDescent="0.35">
      <c r="A10" s="7"/>
      <c r="B10" s="16" t="s">
        <v>7</v>
      </c>
      <c r="C10" s="13">
        <v>13.94</v>
      </c>
      <c r="D10" s="29">
        <v>14.05</v>
      </c>
      <c r="E10" s="13">
        <v>0.5</v>
      </c>
      <c r="F10" s="13">
        <v>0</v>
      </c>
      <c r="G10" s="34">
        <f t="shared" si="2"/>
        <v>14.55</v>
      </c>
      <c r="H10" s="34">
        <v>15.18</v>
      </c>
      <c r="I10" s="13">
        <f t="shared" si="1"/>
        <v>0.62999999999999901</v>
      </c>
      <c r="J10" s="2">
        <f>IFERROR(I10/(D10+E10), "N/A")</f>
        <v>4.3298969072164878E-2</v>
      </c>
    </row>
    <row r="11" spans="1:21" ht="15" customHeight="1" x14ac:dyDescent="0.35">
      <c r="A11" s="7"/>
      <c r="B11" s="15" t="s">
        <v>8</v>
      </c>
      <c r="C11" s="13">
        <v>51.7</v>
      </c>
      <c r="D11" s="29">
        <v>50.4</v>
      </c>
      <c r="E11" s="13">
        <v>0</v>
      </c>
      <c r="F11" s="13">
        <v>0</v>
      </c>
      <c r="G11" s="34">
        <f t="shared" si="2"/>
        <v>50.4</v>
      </c>
      <c r="H11" s="34">
        <v>52.77</v>
      </c>
      <c r="I11" s="13">
        <f t="shared" si="1"/>
        <v>2.3700000000000045</v>
      </c>
      <c r="J11" s="2">
        <f t="shared" ref="J11:J12" si="7">IFERROR(I11/(D11+E11), "N/A")</f>
        <v>4.7023809523809613E-2</v>
      </c>
    </row>
    <row r="12" spans="1:21" ht="15" customHeight="1" x14ac:dyDescent="0.35">
      <c r="A12" s="7"/>
      <c r="B12" s="15" t="s">
        <v>9</v>
      </c>
      <c r="C12" s="13">
        <v>104.64</v>
      </c>
      <c r="D12" s="29">
        <v>110.31</v>
      </c>
      <c r="E12" s="13">
        <v>5.89</v>
      </c>
      <c r="F12" s="13">
        <v>0</v>
      </c>
      <c r="G12" s="34">
        <f t="shared" si="2"/>
        <v>116.2</v>
      </c>
      <c r="H12" s="34">
        <v>134.41</v>
      </c>
      <c r="I12" s="13">
        <f t="shared" si="1"/>
        <v>18.209999999999994</v>
      </c>
      <c r="J12" s="2">
        <f t="shared" si="7"/>
        <v>0.15671256454388979</v>
      </c>
    </row>
    <row r="13" spans="1:21" ht="15" customHeight="1" x14ac:dyDescent="0.35">
      <c r="A13" s="7"/>
      <c r="B13" s="15" t="s">
        <v>10</v>
      </c>
      <c r="C13" s="13">
        <v>45.13</v>
      </c>
      <c r="D13" s="29">
        <v>45</v>
      </c>
      <c r="E13" s="13">
        <v>6</v>
      </c>
      <c r="F13" s="13">
        <v>0</v>
      </c>
      <c r="G13" s="34">
        <f t="shared" si="2"/>
        <v>51</v>
      </c>
      <c r="H13" s="34">
        <v>53.36</v>
      </c>
      <c r="I13" s="13">
        <f t="shared" ref="I13:I37" si="8">H13-(D13+E13)</f>
        <v>2.3599999999999994</v>
      </c>
      <c r="J13" s="2">
        <f t="shared" ref="J13:J36" si="9">IFERROR(I13/(D13+E13), "N/A")</f>
        <v>4.627450980392156E-2</v>
      </c>
    </row>
    <row r="14" spans="1:21" ht="15" customHeight="1" x14ac:dyDescent="0.35">
      <c r="A14" s="7"/>
      <c r="B14" s="15" t="s">
        <v>11</v>
      </c>
      <c r="C14" s="13">
        <v>21.87</v>
      </c>
      <c r="D14" s="29">
        <v>21.87</v>
      </c>
      <c r="E14" s="13">
        <v>1.5</v>
      </c>
      <c r="F14" s="13"/>
      <c r="G14" s="34">
        <f t="shared" si="2"/>
        <v>23.37</v>
      </c>
      <c r="H14" s="34">
        <v>24.4</v>
      </c>
      <c r="I14" s="13">
        <f t="shared" si="8"/>
        <v>1.0299999999999976</v>
      </c>
      <c r="J14" s="2">
        <f t="shared" si="9"/>
        <v>4.4073598630723042E-2</v>
      </c>
    </row>
    <row r="15" spans="1:21" ht="16" customHeight="1" x14ac:dyDescent="0.35">
      <c r="A15" s="93" t="s">
        <v>12</v>
      </c>
      <c r="B15" s="93"/>
      <c r="C15" s="14">
        <f>SUM(C9:C14)</f>
        <v>353.67</v>
      </c>
      <c r="D15" s="28">
        <f t="shared" ref="D15" si="10">SUM(D9:D14)</f>
        <v>358.31000000000006</v>
      </c>
      <c r="E15" s="14">
        <f>SUM(E9:E14)</f>
        <v>24.32</v>
      </c>
      <c r="F15" s="14">
        <f t="shared" ref="F15" si="11">SUM(F9:F14)</f>
        <v>0</v>
      </c>
      <c r="G15" s="33">
        <f t="shared" si="2"/>
        <v>382.63000000000005</v>
      </c>
      <c r="H15" s="33">
        <f t="shared" ref="H15" si="12">SUM(H9:H14)</f>
        <v>409.35</v>
      </c>
      <c r="I15" s="14">
        <f t="shared" si="8"/>
        <v>26.71999999999997</v>
      </c>
      <c r="J15" s="9">
        <f t="shared" si="9"/>
        <v>6.9832475237174202E-2</v>
      </c>
    </row>
    <row r="16" spans="1:21" ht="16" customHeight="1" x14ac:dyDescent="0.35">
      <c r="A16" s="7"/>
      <c r="B16" s="15" t="s">
        <v>32</v>
      </c>
      <c r="C16" s="13">
        <v>12.19</v>
      </c>
      <c r="D16" s="29">
        <v>6</v>
      </c>
      <c r="E16" s="13">
        <v>0</v>
      </c>
      <c r="F16" s="13">
        <v>0</v>
      </c>
      <c r="G16" s="34">
        <f t="shared" si="2"/>
        <v>6</v>
      </c>
      <c r="H16" s="34">
        <v>6</v>
      </c>
      <c r="I16" s="13">
        <f t="shared" si="8"/>
        <v>0</v>
      </c>
      <c r="J16" s="2">
        <f t="shared" si="9"/>
        <v>0</v>
      </c>
    </row>
    <row r="17" spans="1:23" ht="16" customHeight="1" x14ac:dyDescent="0.35">
      <c r="A17" s="7"/>
      <c r="B17" s="15" t="s">
        <v>33</v>
      </c>
      <c r="C17" s="13">
        <v>15.53</v>
      </c>
      <c r="D17" s="29">
        <v>9.1199999999999992</v>
      </c>
      <c r="E17" s="13">
        <v>1.71</v>
      </c>
      <c r="F17" s="13">
        <v>0</v>
      </c>
      <c r="G17" s="34">
        <f>SUM(D17:F17)</f>
        <v>10.829999999999998</v>
      </c>
      <c r="H17" s="34">
        <v>9.5500000000000007</v>
      </c>
      <c r="I17" s="13">
        <f>H17-(D17+E17)</f>
        <v>-1.2799999999999976</v>
      </c>
      <c r="J17" s="2">
        <f t="shared" si="9"/>
        <v>-0.11819021237303766</v>
      </c>
      <c r="N17" s="23"/>
      <c r="O17" s="23"/>
      <c r="P17" s="23"/>
      <c r="Q17" s="23"/>
      <c r="R17" s="23"/>
      <c r="S17" s="23"/>
      <c r="T17" s="23"/>
      <c r="U17" s="23"/>
      <c r="V17" s="23"/>
      <c r="W17" s="23"/>
    </row>
    <row r="18" spans="1:23" ht="15" customHeight="1" x14ac:dyDescent="0.35">
      <c r="A18" s="7"/>
      <c r="B18" s="15" t="s">
        <v>13</v>
      </c>
      <c r="C18" s="13">
        <v>21.51</v>
      </c>
      <c r="D18" s="29">
        <v>20.5</v>
      </c>
      <c r="E18" s="13">
        <v>0</v>
      </c>
      <c r="F18" s="13">
        <v>0</v>
      </c>
      <c r="G18" s="34">
        <f t="shared" si="2"/>
        <v>20.5</v>
      </c>
      <c r="H18" s="34">
        <v>20.5</v>
      </c>
      <c r="I18" s="13">
        <f t="shared" si="8"/>
        <v>0</v>
      </c>
      <c r="J18" s="2">
        <f t="shared" si="9"/>
        <v>0</v>
      </c>
    </row>
    <row r="19" spans="1:23" ht="15" customHeight="1" x14ac:dyDescent="0.35">
      <c r="A19" s="7"/>
      <c r="B19" s="15" t="s">
        <v>14</v>
      </c>
      <c r="C19" s="13">
        <v>45</v>
      </c>
      <c r="D19" s="29">
        <v>45</v>
      </c>
      <c r="E19" s="13">
        <v>0</v>
      </c>
      <c r="F19" s="13">
        <v>0</v>
      </c>
      <c r="G19" s="34">
        <f t="shared" si="2"/>
        <v>45</v>
      </c>
      <c r="H19" s="34">
        <v>50</v>
      </c>
      <c r="I19" s="13">
        <f t="shared" si="8"/>
        <v>5</v>
      </c>
      <c r="J19" s="2">
        <f t="shared" si="9"/>
        <v>0.1111111111111111</v>
      </c>
    </row>
    <row r="20" spans="1:23" ht="16" customHeight="1" x14ac:dyDescent="0.35">
      <c r="A20" s="7"/>
      <c r="B20" s="15" t="s">
        <v>35</v>
      </c>
      <c r="C20" s="13">
        <v>38.909999999999997</v>
      </c>
      <c r="D20" s="29">
        <v>39.909999999999997</v>
      </c>
      <c r="E20" s="13">
        <v>0</v>
      </c>
      <c r="F20" s="13">
        <v>0</v>
      </c>
      <c r="G20" s="34">
        <f t="shared" si="2"/>
        <v>39.909999999999997</v>
      </c>
      <c r="H20" s="34">
        <v>38.57</v>
      </c>
      <c r="I20" s="13">
        <f t="shared" si="8"/>
        <v>-1.3399999999999963</v>
      </c>
      <c r="J20" s="2">
        <f t="shared" si="9"/>
        <v>-3.3575544976196352E-2</v>
      </c>
    </row>
    <row r="21" spans="1:23" ht="16" customHeight="1" x14ac:dyDescent="0.35">
      <c r="A21" s="7"/>
      <c r="B21" s="56" t="s">
        <v>46</v>
      </c>
      <c r="C21" s="13">
        <f>SUM(C22:C23)</f>
        <v>102.72</v>
      </c>
      <c r="D21" s="29">
        <f t="shared" ref="D21:H21" si="13">SUM(D22:D23)</f>
        <v>91.16</v>
      </c>
      <c r="E21" s="13">
        <f t="shared" si="13"/>
        <v>2.5</v>
      </c>
      <c r="F21" s="13">
        <f t="shared" si="13"/>
        <v>0</v>
      </c>
      <c r="G21" s="34">
        <f>SUM(G22:G23)</f>
        <v>93.66</v>
      </c>
      <c r="H21" s="34">
        <f t="shared" si="13"/>
        <v>98.35</v>
      </c>
      <c r="I21" s="13">
        <f t="shared" si="8"/>
        <v>4.6899999999999977</v>
      </c>
      <c r="J21" s="2">
        <f t="shared" si="9"/>
        <v>5.0074738415545571E-2</v>
      </c>
      <c r="N21" s="71"/>
      <c r="O21" s="71"/>
      <c r="P21" s="71"/>
      <c r="Q21" s="71"/>
      <c r="R21" s="71"/>
      <c r="S21" s="71"/>
    </row>
    <row r="22" spans="1:23" s="40" customFormat="1" ht="16" customHeight="1" x14ac:dyDescent="0.35">
      <c r="A22" s="41"/>
      <c r="B22" s="42" t="s">
        <v>40</v>
      </c>
      <c r="C22" s="43">
        <v>52.09</v>
      </c>
      <c r="D22" s="44">
        <v>40.53</v>
      </c>
      <c r="E22" s="43">
        <v>2.5</v>
      </c>
      <c r="F22" s="43">
        <v>0</v>
      </c>
      <c r="G22" s="45">
        <f>SUM(D22:F22)</f>
        <v>43.03</v>
      </c>
      <c r="H22" s="45">
        <v>43.59</v>
      </c>
      <c r="I22" s="43">
        <f t="shared" si="8"/>
        <v>0.56000000000000227</v>
      </c>
      <c r="J22" s="46">
        <f t="shared" si="9"/>
        <v>1.3014176156170166E-2</v>
      </c>
      <c r="M22"/>
      <c r="N22" s="72"/>
      <c r="O22" s="72"/>
      <c r="P22" s="72"/>
      <c r="Q22" s="72"/>
      <c r="R22" s="72"/>
      <c r="S22" s="72"/>
    </row>
    <row r="23" spans="1:23" s="40" customFormat="1" ht="15" customHeight="1" x14ac:dyDescent="0.35">
      <c r="A23" s="41"/>
      <c r="B23" s="47" t="s">
        <v>15</v>
      </c>
      <c r="C23" s="43">
        <v>50.63</v>
      </c>
      <c r="D23" s="44">
        <v>50.63</v>
      </c>
      <c r="E23" s="43">
        <v>0</v>
      </c>
      <c r="F23" s="43">
        <v>0</v>
      </c>
      <c r="G23" s="45">
        <f>SUM(D23:F23)</f>
        <v>50.63</v>
      </c>
      <c r="H23" s="45">
        <v>54.76</v>
      </c>
      <c r="I23" s="43">
        <f t="shared" si="8"/>
        <v>4.1299999999999955</v>
      </c>
      <c r="J23" s="46">
        <f t="shared" si="9"/>
        <v>8.1572190400947958E-2</v>
      </c>
      <c r="M23"/>
      <c r="N23"/>
      <c r="O23"/>
      <c r="P23"/>
      <c r="Q23"/>
      <c r="R23"/>
      <c r="S23"/>
    </row>
    <row r="24" spans="1:23" ht="16" customHeight="1" x14ac:dyDescent="0.35">
      <c r="A24" s="7"/>
      <c r="B24" s="15" t="s">
        <v>37</v>
      </c>
      <c r="C24" s="13">
        <f>SUM(C25:C26)</f>
        <v>26.54</v>
      </c>
      <c r="D24" s="29">
        <f t="shared" ref="D24:H24" si="14">SUM(D25:D26)</f>
        <v>25.459999999999997</v>
      </c>
      <c r="E24" s="13">
        <f t="shared" si="14"/>
        <v>1.1000000000000001</v>
      </c>
      <c r="F24" s="13">
        <f t="shared" si="14"/>
        <v>0</v>
      </c>
      <c r="G24" s="34">
        <f>SUM(G25:G26)</f>
        <v>26.56</v>
      </c>
      <c r="H24" s="34">
        <f t="shared" si="14"/>
        <v>27.67</v>
      </c>
      <c r="I24" s="13">
        <f t="shared" si="8"/>
        <v>1.110000000000003</v>
      </c>
      <c r="J24" s="2">
        <f t="shared" si="9"/>
        <v>4.1792168674698912E-2</v>
      </c>
    </row>
    <row r="25" spans="1:23" s="40" customFormat="1" ht="15" customHeight="1" x14ac:dyDescent="0.35">
      <c r="A25" s="41"/>
      <c r="B25" s="57" t="s">
        <v>47</v>
      </c>
      <c r="C25" s="43">
        <v>6.96</v>
      </c>
      <c r="D25" s="44">
        <v>5.88</v>
      </c>
      <c r="E25" s="43">
        <v>0</v>
      </c>
      <c r="F25" s="43">
        <v>0</v>
      </c>
      <c r="G25" s="45">
        <f>SUM(D25:F25)</f>
        <v>5.88</v>
      </c>
      <c r="H25" s="45">
        <v>6.24</v>
      </c>
      <c r="I25" s="43">
        <f t="shared" si="8"/>
        <v>0.36000000000000032</v>
      </c>
      <c r="J25" s="46">
        <f t="shared" si="9"/>
        <v>6.1224489795918421E-2</v>
      </c>
      <c r="N25" s="59"/>
      <c r="O25" s="59"/>
      <c r="P25" s="59"/>
      <c r="Q25" s="59"/>
      <c r="R25" s="59"/>
      <c r="S25" s="59"/>
    </row>
    <row r="26" spans="1:23" s="40" customFormat="1" ht="15" customHeight="1" x14ac:dyDescent="0.35">
      <c r="A26" s="48"/>
      <c r="B26" s="47" t="s">
        <v>29</v>
      </c>
      <c r="C26" s="43">
        <v>19.579999999999998</v>
      </c>
      <c r="D26" s="44">
        <v>19.579999999999998</v>
      </c>
      <c r="E26" s="43">
        <v>1.1000000000000001</v>
      </c>
      <c r="F26" s="43">
        <v>0</v>
      </c>
      <c r="G26" s="45">
        <f>SUM(D26:F26)</f>
        <v>20.68</v>
      </c>
      <c r="H26" s="45">
        <v>21.43</v>
      </c>
      <c r="I26" s="43">
        <f t="shared" si="8"/>
        <v>0.75</v>
      </c>
      <c r="J26" s="46">
        <f t="shared" si="9"/>
        <v>3.6266924564796903E-2</v>
      </c>
    </row>
    <row r="27" spans="1:23" ht="16" customHeight="1" x14ac:dyDescent="0.35">
      <c r="A27" s="7"/>
      <c r="B27" s="15" t="s">
        <v>48</v>
      </c>
      <c r="C27" s="13">
        <f>SUM(C28:C30)</f>
        <v>56.38</v>
      </c>
      <c r="D27" s="29">
        <f>SUM(D28:D30)</f>
        <v>58.97</v>
      </c>
      <c r="E27" s="13">
        <f t="shared" ref="E27:H27" si="15">SUM(E28:E30)</f>
        <v>14.6</v>
      </c>
      <c r="F27" s="13">
        <f t="shared" si="15"/>
        <v>2.5</v>
      </c>
      <c r="G27" s="34">
        <f>SUM(G28:G30)</f>
        <v>76.069999999999993</v>
      </c>
      <c r="H27" s="34">
        <f t="shared" si="15"/>
        <v>82.21</v>
      </c>
      <c r="I27" s="13">
        <f t="shared" si="8"/>
        <v>8.64</v>
      </c>
      <c r="J27" s="2">
        <f t="shared" si="9"/>
        <v>0.11743917357618597</v>
      </c>
    </row>
    <row r="28" spans="1:23" ht="16" customHeight="1" x14ac:dyDescent="0.35">
      <c r="A28" s="49"/>
      <c r="B28" s="47" t="s">
        <v>53</v>
      </c>
      <c r="C28" s="43">
        <v>25.8</v>
      </c>
      <c r="D28" s="44">
        <v>25.99</v>
      </c>
      <c r="E28" s="43">
        <v>2.5</v>
      </c>
      <c r="F28" s="43">
        <v>2</v>
      </c>
      <c r="G28" s="45">
        <f>SUM(D28:F28)</f>
        <v>30.49</v>
      </c>
      <c r="H28" s="45">
        <v>23.68</v>
      </c>
      <c r="I28" s="50">
        <f t="shared" si="8"/>
        <v>-4.8099999999999987</v>
      </c>
      <c r="J28" s="51">
        <f t="shared" si="9"/>
        <v>-0.1688311688311688</v>
      </c>
    </row>
    <row r="29" spans="1:23" ht="15" customHeight="1" x14ac:dyDescent="0.35">
      <c r="A29" s="49"/>
      <c r="B29" s="52" t="s">
        <v>16</v>
      </c>
      <c r="C29" s="43">
        <v>25.38</v>
      </c>
      <c r="D29" s="44">
        <v>22.98</v>
      </c>
      <c r="E29" s="43">
        <v>0</v>
      </c>
      <c r="F29" s="43">
        <v>0.5</v>
      </c>
      <c r="G29" s="45">
        <f>SUM(D29:F29)</f>
        <v>23.48</v>
      </c>
      <c r="H29" s="45">
        <v>24.73</v>
      </c>
      <c r="I29" s="50">
        <f t="shared" si="8"/>
        <v>1.75</v>
      </c>
      <c r="J29" s="51">
        <f t="shared" si="9"/>
        <v>7.6153176675369888E-2</v>
      </c>
    </row>
    <row r="30" spans="1:23" ht="15" customHeight="1" x14ac:dyDescent="0.35">
      <c r="A30" s="49"/>
      <c r="B30" s="52" t="s">
        <v>17</v>
      </c>
      <c r="C30" s="43">
        <v>5.2</v>
      </c>
      <c r="D30" s="44">
        <v>10</v>
      </c>
      <c r="E30" s="43">
        <v>12.1</v>
      </c>
      <c r="F30" s="43">
        <v>0</v>
      </c>
      <c r="G30" s="45">
        <f>SUM(D30:F30)</f>
        <v>22.1</v>
      </c>
      <c r="H30" s="45">
        <v>33.799999999999997</v>
      </c>
      <c r="I30" s="50">
        <f t="shared" si="8"/>
        <v>11.699999999999996</v>
      </c>
      <c r="J30" s="51">
        <f t="shared" si="9"/>
        <v>0.52941176470588214</v>
      </c>
    </row>
    <row r="31" spans="1:23" ht="16" customHeight="1" x14ac:dyDescent="0.35">
      <c r="A31" s="93" t="s">
        <v>18</v>
      </c>
      <c r="B31" s="93"/>
      <c r="C31" s="14">
        <f>SUM(C16:C21,C24,C27)</f>
        <v>318.77999999999997</v>
      </c>
      <c r="D31" s="28">
        <f t="shared" ref="D31:F31" si="16">SUM(D16:D21,D24,D27)</f>
        <v>296.12</v>
      </c>
      <c r="E31" s="14">
        <f t="shared" si="16"/>
        <v>19.91</v>
      </c>
      <c r="F31" s="14">
        <f t="shared" si="16"/>
        <v>2.5</v>
      </c>
      <c r="G31" s="33">
        <f>SUM(G16:G21,G24,G27)</f>
        <v>318.52999999999997</v>
      </c>
      <c r="H31" s="33">
        <f>SUM(H16:H21,H24,H27)</f>
        <v>332.84999999999997</v>
      </c>
      <c r="I31" s="14">
        <f>H31-(D31+E31)</f>
        <v>16.819999999999936</v>
      </c>
      <c r="J31" s="9">
        <f t="shared" si="9"/>
        <v>5.3222795304243065E-2</v>
      </c>
    </row>
    <row r="32" spans="1:23" ht="15" customHeight="1" x14ac:dyDescent="0.35">
      <c r="A32" s="7"/>
      <c r="B32" s="15" t="s">
        <v>44</v>
      </c>
      <c r="C32" s="13">
        <v>237.23</v>
      </c>
      <c r="D32" s="29">
        <v>224.70999999999998</v>
      </c>
      <c r="E32" s="13">
        <v>0</v>
      </c>
      <c r="F32" s="13">
        <v>0</v>
      </c>
      <c r="G32" s="34">
        <f t="shared" ref="G32:G37" si="17">SUM(D32:F32)</f>
        <v>224.70999999999998</v>
      </c>
      <c r="H32" s="32">
        <v>241.55</v>
      </c>
      <c r="I32" s="13">
        <f t="shared" si="8"/>
        <v>16.840000000000032</v>
      </c>
      <c r="J32" s="2">
        <f t="shared" si="9"/>
        <v>7.4941035111922183E-2</v>
      </c>
    </row>
    <row r="33" spans="1:16" ht="15" customHeight="1" x14ac:dyDescent="0.35">
      <c r="A33" s="7"/>
      <c r="B33" s="17" t="s">
        <v>19</v>
      </c>
      <c r="C33" s="13">
        <v>7.26</v>
      </c>
      <c r="D33" s="29">
        <v>7.66</v>
      </c>
      <c r="E33" s="13">
        <v>0</v>
      </c>
      <c r="F33" s="13">
        <v>0</v>
      </c>
      <c r="G33" s="34">
        <f t="shared" si="17"/>
        <v>7.66</v>
      </c>
      <c r="H33" s="34">
        <v>8.01</v>
      </c>
      <c r="I33" s="13">
        <f t="shared" si="8"/>
        <v>0.34999999999999964</v>
      </c>
      <c r="J33" s="2">
        <f t="shared" si="9"/>
        <v>4.5691906005221883E-2</v>
      </c>
    </row>
    <row r="34" spans="1:16" ht="16" customHeight="1" thickBot="1" x14ac:dyDescent="0.4">
      <c r="A34" s="104" t="s">
        <v>20</v>
      </c>
      <c r="B34" s="104"/>
      <c r="C34" s="14">
        <f>SUM(C32:C33)</f>
        <v>244.48999999999998</v>
      </c>
      <c r="D34" s="28">
        <f t="shared" ref="D34:H34" si="18">SUM(D32:D33)</f>
        <v>232.36999999999998</v>
      </c>
      <c r="E34" s="14">
        <f t="shared" si="18"/>
        <v>0</v>
      </c>
      <c r="F34" s="14">
        <f t="shared" si="18"/>
        <v>0</v>
      </c>
      <c r="G34" s="33">
        <f t="shared" si="17"/>
        <v>232.36999999999998</v>
      </c>
      <c r="H34" s="35">
        <f t="shared" si="18"/>
        <v>249.56</v>
      </c>
      <c r="I34" s="18">
        <f>H34-(D34+E34)</f>
        <v>17.190000000000026</v>
      </c>
      <c r="J34" s="9">
        <f>IFERROR(I34/(D34+E34), "N/A")</f>
        <v>7.3976847269441093E-2</v>
      </c>
    </row>
    <row r="35" spans="1:16" ht="16" customHeight="1" x14ac:dyDescent="0.35">
      <c r="A35" s="105" t="s">
        <v>21</v>
      </c>
      <c r="B35" s="105"/>
      <c r="C35" s="19">
        <f>SUM(C37,C36)</f>
        <v>130.89000000000001</v>
      </c>
      <c r="D35" s="30">
        <f t="shared" ref="D35:F35" si="19">SUM(D37,D36)</f>
        <v>198.66</v>
      </c>
      <c r="E35" s="19">
        <f t="shared" si="19"/>
        <v>0</v>
      </c>
      <c r="F35" s="19">
        <f t="shared" si="19"/>
        <v>0</v>
      </c>
      <c r="G35" s="39">
        <f>SUM(G37,G36)</f>
        <v>198.66</v>
      </c>
      <c r="H35" s="36">
        <f>SUM(H37,H36)</f>
        <v>318.78000000000003</v>
      </c>
      <c r="I35" s="19">
        <f t="shared" si="8"/>
        <v>120.12000000000003</v>
      </c>
      <c r="J35" s="8">
        <f t="shared" si="9"/>
        <v>0.60465116279069786</v>
      </c>
    </row>
    <row r="36" spans="1:16" ht="16" customHeight="1" x14ac:dyDescent="0.35">
      <c r="A36" s="102" t="s">
        <v>45</v>
      </c>
      <c r="B36" s="103"/>
      <c r="C36" s="53">
        <v>10.940000000000001</v>
      </c>
      <c r="D36" s="54">
        <v>12.43</v>
      </c>
      <c r="E36" s="53">
        <v>0</v>
      </c>
      <c r="F36" s="53">
        <v>0</v>
      </c>
      <c r="G36" s="55">
        <f t="shared" si="17"/>
        <v>12.43</v>
      </c>
      <c r="H36" s="55">
        <v>15.11</v>
      </c>
      <c r="I36" s="1">
        <f t="shared" si="8"/>
        <v>2.6799999999999997</v>
      </c>
      <c r="J36" s="3">
        <f t="shared" si="9"/>
        <v>0.21560740144810939</v>
      </c>
      <c r="K36" s="23"/>
      <c r="L36" s="23"/>
      <c r="M36" s="23"/>
      <c r="N36" s="23"/>
      <c r="O36" s="23"/>
      <c r="P36" s="23"/>
    </row>
    <row r="37" spans="1:16" ht="16" customHeight="1" thickBot="1" x14ac:dyDescent="0.4">
      <c r="A37" s="106" t="s">
        <v>22</v>
      </c>
      <c r="B37" s="106"/>
      <c r="C37" s="20">
        <v>119.95</v>
      </c>
      <c r="D37" s="31">
        <v>186.23</v>
      </c>
      <c r="E37" s="20">
        <v>0</v>
      </c>
      <c r="F37" s="20">
        <v>0</v>
      </c>
      <c r="G37" s="37">
        <f t="shared" si="17"/>
        <v>186.23</v>
      </c>
      <c r="H37" s="37">
        <v>303.67</v>
      </c>
      <c r="I37" s="21">
        <f t="shared" si="8"/>
        <v>117.44000000000003</v>
      </c>
      <c r="J37" s="10">
        <f>IFERROR(I37/(D37+E37), "N/A")</f>
        <v>0.63061805294528284</v>
      </c>
      <c r="M37" s="24"/>
    </row>
    <row r="38" spans="1:16" s="66" customFormat="1" ht="16" customHeight="1" thickBot="1" x14ac:dyDescent="0.4">
      <c r="A38" s="98" t="s">
        <v>43</v>
      </c>
      <c r="B38" s="98"/>
      <c r="C38" s="60">
        <f>SUM(C35,C6)</f>
        <v>1116.8400000000001</v>
      </c>
      <c r="D38" s="61">
        <f>SUM(D35,D6)</f>
        <v>1157.17</v>
      </c>
      <c r="E38" s="62">
        <f t="shared" ref="E38:F38" si="20">SUM(E35,E6)</f>
        <v>44.230000000000004</v>
      </c>
      <c r="F38" s="60">
        <f t="shared" si="20"/>
        <v>2.5</v>
      </c>
      <c r="G38" s="63">
        <f>SUM(G35,G6)</f>
        <v>1203.9000000000001</v>
      </c>
      <c r="H38" s="64">
        <f>SUM(H35,H6)</f>
        <v>1388.58</v>
      </c>
      <c r="I38" s="60">
        <f>H38-(D38+E38)</f>
        <v>187.17999999999984</v>
      </c>
      <c r="J38" s="65">
        <f>IFERROR(I38/(D38+E38), "N/A")</f>
        <v>0.15580156484101867</v>
      </c>
    </row>
    <row r="39" spans="1:16" ht="16" customHeight="1" x14ac:dyDescent="0.35">
      <c r="A39" s="89" t="s">
        <v>23</v>
      </c>
      <c r="B39" s="89"/>
      <c r="C39" s="89"/>
      <c r="D39" s="89"/>
      <c r="E39" s="89"/>
      <c r="F39" s="89"/>
      <c r="G39" s="89"/>
      <c r="H39" s="89"/>
      <c r="I39" s="89"/>
      <c r="J39" s="89"/>
    </row>
    <row r="40" spans="1:16" ht="16" customHeight="1" x14ac:dyDescent="0.35">
      <c r="A40" s="101" t="s">
        <v>30</v>
      </c>
      <c r="B40" s="101"/>
      <c r="C40" s="101"/>
      <c r="D40" s="101"/>
      <c r="E40" s="101"/>
      <c r="F40" s="101"/>
      <c r="G40" s="101"/>
      <c r="H40" s="101"/>
      <c r="I40" s="101"/>
      <c r="J40" s="101"/>
    </row>
    <row r="41" spans="1:16" ht="16" customHeight="1" x14ac:dyDescent="0.35">
      <c r="A41" s="101" t="s">
        <v>34</v>
      </c>
      <c r="B41" s="101"/>
      <c r="C41" s="101"/>
      <c r="D41" s="101"/>
      <c r="E41" s="101"/>
      <c r="F41" s="101"/>
      <c r="G41" s="101"/>
      <c r="H41" s="101"/>
      <c r="I41" s="101"/>
      <c r="J41" s="101"/>
      <c r="L41" s="23"/>
    </row>
    <row r="42" spans="1:16" ht="30" customHeight="1" x14ac:dyDescent="0.35">
      <c r="A42" s="99" t="s">
        <v>50</v>
      </c>
      <c r="B42" s="100"/>
      <c r="C42" s="100"/>
      <c r="D42" s="100"/>
      <c r="E42" s="100"/>
      <c r="F42" s="100"/>
      <c r="G42" s="100"/>
      <c r="H42" s="100"/>
      <c r="I42" s="100"/>
      <c r="J42" s="100"/>
      <c r="L42" s="23" t="s">
        <v>39</v>
      </c>
    </row>
    <row r="43" spans="1:16" ht="16" customHeight="1" x14ac:dyDescent="0.35">
      <c r="A43" s="101" t="s">
        <v>38</v>
      </c>
      <c r="B43" s="101"/>
      <c r="C43" s="101"/>
      <c r="D43" s="101"/>
      <c r="E43" s="101"/>
      <c r="F43" s="101"/>
      <c r="G43" s="101"/>
      <c r="H43" s="101"/>
      <c r="I43" s="101"/>
      <c r="J43" s="101"/>
    </row>
    <row r="44" spans="1:16" ht="16" customHeight="1" x14ac:dyDescent="0.35">
      <c r="A44" s="101" t="s">
        <v>36</v>
      </c>
      <c r="B44" s="101"/>
      <c r="C44" s="101"/>
      <c r="D44" s="101"/>
      <c r="E44" s="101"/>
      <c r="F44" s="101"/>
      <c r="G44" s="101"/>
      <c r="H44" s="101"/>
      <c r="I44" s="101"/>
      <c r="J44" s="101"/>
      <c r="K44" s="22"/>
    </row>
    <row r="45" spans="1:16" ht="30" customHeight="1" x14ac:dyDescent="0.35">
      <c r="A45" s="99" t="s">
        <v>51</v>
      </c>
      <c r="B45" s="100"/>
      <c r="C45" s="100"/>
      <c r="D45" s="100"/>
      <c r="E45" s="100"/>
      <c r="F45" s="100"/>
      <c r="G45" s="100"/>
      <c r="H45" s="100"/>
      <c r="I45" s="100"/>
      <c r="J45" s="100"/>
      <c r="K45" s="25"/>
      <c r="L45" s="23" t="s">
        <v>39</v>
      </c>
    </row>
    <row r="46" spans="1:16" ht="30" customHeight="1" x14ac:dyDescent="0.35">
      <c r="A46" s="99" t="s">
        <v>52</v>
      </c>
      <c r="B46" s="100"/>
      <c r="C46" s="100"/>
      <c r="D46" s="100"/>
      <c r="E46" s="100"/>
      <c r="F46" s="100"/>
      <c r="G46" s="100"/>
      <c r="H46" s="100"/>
      <c r="I46" s="100"/>
      <c r="J46" s="100"/>
      <c r="L46" s="58"/>
    </row>
  </sheetData>
  <mergeCells count="30">
    <mergeCell ref="L3:U3"/>
    <mergeCell ref="A38:B38"/>
    <mergeCell ref="A46:J46"/>
    <mergeCell ref="A41:J41"/>
    <mergeCell ref="A42:J42"/>
    <mergeCell ref="A44:J44"/>
    <mergeCell ref="A45:J45"/>
    <mergeCell ref="A43:J43"/>
    <mergeCell ref="A15:B15"/>
    <mergeCell ref="A31:B31"/>
    <mergeCell ref="A36:B36"/>
    <mergeCell ref="A40:J40"/>
    <mergeCell ref="A34:B34"/>
    <mergeCell ref="A35:B35"/>
    <mergeCell ref="A37:B37"/>
    <mergeCell ref="A1:J1"/>
    <mergeCell ref="A2:J2"/>
    <mergeCell ref="A3:B3"/>
    <mergeCell ref="C3:C5"/>
    <mergeCell ref="G3:G5"/>
    <mergeCell ref="H3:H5"/>
    <mergeCell ref="E3:F3"/>
    <mergeCell ref="A39:J39"/>
    <mergeCell ref="D3:D5"/>
    <mergeCell ref="A5:B5"/>
    <mergeCell ref="A6:B6"/>
    <mergeCell ref="A8:B8"/>
    <mergeCell ref="F4:F5"/>
    <mergeCell ref="E4:E5"/>
    <mergeCell ref="I3:J4"/>
  </mergeCells>
  <phoneticPr fontId="17" type="noConversion"/>
  <printOptions horizontalCentered="1"/>
  <pageMargins left="0.7" right="0.7" top="0.75" bottom="0.75" header="0.3" footer="0.3"/>
  <pageSetup scale="65" orientation="landscape" r:id="rId1"/>
  <headerFooter>
    <oddHeader xml:space="preserve">&amp;C
</oddHeader>
    <oddFooter>&amp;L  </oddFooter>
  </headerFooter>
  <ignoredErrors>
    <ignoredError sqref="G7 G9:G14 G16:G20 G22:G23 G25:G26 G28:G30 G32:G33" formulaRange="1"/>
    <ignoredError sqref="G8 G15 G24 G27 G31 G34 G36:G37" formula="1" formulaRange="1"/>
    <ignoredError sqref="G35 G21"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Maj Fac by Proj</vt:lpstr>
      <vt:lpstr>'Maj Fac by Proj'!Print_Area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BD/PAB</dc:creator>
  <cp:lastModifiedBy>Sabus, Chantel L.</cp:lastModifiedBy>
  <cp:lastPrinted>2023-03-16T18:37:14Z</cp:lastPrinted>
  <dcterms:created xsi:type="dcterms:W3CDTF">2023-02-27T01:27:06Z</dcterms:created>
  <dcterms:modified xsi:type="dcterms:W3CDTF">2023-03-16T18:38:01Z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tusGUID">
    <vt:lpwstr>9e4250a1-7806-4c0e-8352-e0d5f34bc24c</vt:lpwstr>
  </property>
  <property fmtid="{D5CDD505-2E9C-101B-9397-08002B2CF9AE}" pid="3" name="ContainsCUI">
    <vt:lpwstr>No</vt:lpwstr>
  </property>
</Properties>
</file>