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05 - Formatting\07-OrgEx\Backup Tables\"/>
    </mc:Choice>
  </mc:AlternateContent>
  <xr:revisionPtr revIDLastSave="0" documentId="13_ncr:1_{EEA8FCDC-4BC3-470E-A679-5B3E07DD842E}" xr6:coauthVersionLast="47" xr6:coauthVersionMax="47" xr10:uidLastSave="{00000000-0000-0000-0000-000000000000}"/>
  <bookViews>
    <workbookView xWindow="30210" yWindow="630" windowWidth="29145" windowHeight="15645" xr2:uid="{3C4EA5B2-1F0C-488E-B77D-FB24130819CF}"/>
  </bookViews>
  <sheets>
    <sheet name="OrgEx by Maj Com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F52" i="1" s="1"/>
  <c r="E50" i="1"/>
  <c r="F50" i="1" s="1"/>
  <c r="E48" i="1"/>
  <c r="F48" i="1" s="1"/>
  <c r="E46" i="1"/>
  <c r="F46" i="1" s="1"/>
  <c r="E45" i="1"/>
  <c r="F45" i="1" s="1"/>
  <c r="E44" i="1"/>
  <c r="E43" i="1"/>
  <c r="F43" i="1" s="1"/>
  <c r="E42" i="1"/>
  <c r="F42" i="1" s="1"/>
  <c r="E41" i="1"/>
  <c r="F41" i="1"/>
  <c r="E40" i="1"/>
  <c r="F40" i="1" s="1"/>
  <c r="B39" i="1"/>
  <c r="D39" i="1"/>
  <c r="E37" i="1"/>
  <c r="F37" i="1"/>
  <c r="B35" i="1"/>
  <c r="D35" i="1"/>
  <c r="E33" i="1"/>
  <c r="F33" i="1" s="1"/>
  <c r="B31" i="1"/>
  <c r="E30" i="1"/>
  <c r="F30" i="1" s="1"/>
  <c r="E28" i="1"/>
  <c r="F28" i="1"/>
  <c r="E27" i="1"/>
  <c r="F27" i="1" s="1"/>
  <c r="E26" i="1"/>
  <c r="F26" i="1" s="1"/>
  <c r="D24" i="1"/>
  <c r="B24" i="1"/>
  <c r="E22" i="1"/>
  <c r="E21" i="1"/>
  <c r="F21" i="1"/>
  <c r="E20" i="1"/>
  <c r="F20" i="1" s="1"/>
  <c r="D18" i="1"/>
  <c r="B18" i="1"/>
  <c r="E15" i="1"/>
  <c r="F15" i="1" s="1"/>
  <c r="E14" i="1"/>
  <c r="F14" i="1" s="1"/>
  <c r="D13" i="1"/>
  <c r="E13" i="1" s="1"/>
  <c r="C13" i="1"/>
  <c r="B13" i="1"/>
  <c r="E11" i="1"/>
  <c r="F11" i="1" s="1"/>
  <c r="D9" i="1"/>
  <c r="E9" i="1" s="1"/>
  <c r="C9" i="1"/>
  <c r="B9" i="1"/>
  <c r="B5" i="1" s="1"/>
  <c r="E7" i="1"/>
  <c r="F7" i="1" s="1"/>
  <c r="F13" i="1" l="1"/>
  <c r="D5" i="1"/>
  <c r="F9" i="1"/>
  <c r="F36" i="1"/>
  <c r="D31" i="1"/>
  <c r="B17" i="1"/>
  <c r="B54" i="1" s="1"/>
  <c r="F6" i="1"/>
  <c r="D17" i="1"/>
  <c r="F22" i="1"/>
  <c r="F44" i="1"/>
  <c r="E6" i="1"/>
  <c r="C5" i="1"/>
  <c r="E5" i="1" s="1"/>
  <c r="E32" i="1"/>
  <c r="F32" i="1" s="1"/>
  <c r="E19" i="1"/>
  <c r="F19" i="1" s="1"/>
  <c r="C18" i="1"/>
  <c r="C24" i="1"/>
  <c r="E24" i="1" s="1"/>
  <c r="E10" i="1"/>
  <c r="F10" i="1" s="1"/>
  <c r="E36" i="1"/>
  <c r="C35" i="1"/>
  <c r="E35" i="1" s="1"/>
  <c r="E25" i="1"/>
  <c r="F25" i="1" s="1"/>
  <c r="C39" i="1"/>
  <c r="D54" i="1" l="1"/>
  <c r="C31" i="1"/>
  <c r="F24" i="1"/>
  <c r="C17" i="1"/>
  <c r="E18" i="1"/>
  <c r="F18" i="1" s="1"/>
  <c r="F5" i="1"/>
  <c r="F35" i="1"/>
  <c r="E39" i="1"/>
  <c r="F39" i="1" s="1"/>
  <c r="C54" i="1" l="1"/>
  <c r="E17" i="1"/>
  <c r="F17" i="1" s="1"/>
  <c r="E31" i="1"/>
  <c r="F31" i="1" s="1"/>
  <c r="E54" i="1" l="1"/>
  <c r="F54" i="1" s="1"/>
</calcChain>
</file>

<file path=xl/sharedStrings.xml><?xml version="1.0" encoding="utf-8"?>
<sst xmlns="http://schemas.openxmlformats.org/spreadsheetml/2006/main" count="81" uniqueCount="56">
  <si>
    <t>Organizational Excellence by Major Component</t>
  </si>
  <si>
    <t>(Dollars in Millions)</t>
  </si>
  <si>
    <t>FY 2022
Actual</t>
  </si>
  <si>
    <t>FY 2023 Estimate</t>
  </si>
  <si>
    <t>FY 2024
Request</t>
  </si>
  <si>
    <t>Change over 
FY 2023 Estimate</t>
  </si>
  <si>
    <t>Funding Source</t>
  </si>
  <si>
    <t>Amount</t>
  </si>
  <si>
    <t>Percent</t>
  </si>
  <si>
    <t>Human Capital</t>
  </si>
  <si>
    <r>
      <t>Personnel Compensation &amp; Benefit</t>
    </r>
    <r>
      <rPr>
        <vertAlign val="superscript"/>
        <sz val="9"/>
        <color theme="1"/>
        <rFont val="Open Sans"/>
        <family val="2"/>
      </rPr>
      <t>1</t>
    </r>
  </si>
  <si>
    <t>AOAM</t>
  </si>
  <si>
    <t>Management of Human Capital</t>
  </si>
  <si>
    <t>IPA Appointments</t>
  </si>
  <si>
    <t>Compensation</t>
  </si>
  <si>
    <t>RRA/EDU</t>
  </si>
  <si>
    <t>Per Diem</t>
  </si>
  <si>
    <t>Travel</t>
  </si>
  <si>
    <t>NSF Federal Employee Staff</t>
  </si>
  <si>
    <t>Information Technology (IT)</t>
  </si>
  <si>
    <t>Agency Operations IT</t>
  </si>
  <si>
    <t>Administrative Applications Services and Support</t>
  </si>
  <si>
    <t>Administrative IT Operations and Infrastructure</t>
  </si>
  <si>
    <t>Administrative Security &amp; Privacy Services</t>
  </si>
  <si>
    <t>Administrative IT Management</t>
  </si>
  <si>
    <t>Program Related Technology (PRT)</t>
  </si>
  <si>
    <t>Mission-Related Applications &amp; Services</t>
  </si>
  <si>
    <t>Mission-Related IT Operations and Infrastructure</t>
  </si>
  <si>
    <t>Mission-Related Security &amp; Privacy Services</t>
  </si>
  <si>
    <t>Mission-Related IT Management</t>
  </si>
  <si>
    <t>Administrative Support: Space Rental</t>
  </si>
  <si>
    <t>Administrative Support</t>
  </si>
  <si>
    <t>Operating Expenses</t>
  </si>
  <si>
    <t>Building and Administrative Services</t>
  </si>
  <si>
    <t>Other Program Related Administration</t>
  </si>
  <si>
    <t>E-Government Initiatives</t>
  </si>
  <si>
    <t>General Planning and Evaluation Activities</t>
  </si>
  <si>
    <t>Other Organizational Excellence Activities</t>
  </si>
  <si>
    <t>Major Facilities Admin Reviews and Audits</t>
  </si>
  <si>
    <t>RRA-various</t>
  </si>
  <si>
    <t>Public Access Initiative</t>
  </si>
  <si>
    <t>RRA-IA</t>
  </si>
  <si>
    <t>Equity and Compliance in Research</t>
  </si>
  <si>
    <t>Evaluation and Assessment Capability</t>
  </si>
  <si>
    <t>Modeling and Forecasting</t>
  </si>
  <si>
    <t>Planning and Policy Support</t>
  </si>
  <si>
    <t>Research Security Strategy and Policy</t>
  </si>
  <si>
    <t>RRA-CISE</t>
  </si>
  <si>
    <t>MREFC Oversight</t>
  </si>
  <si>
    <t>MREFC</t>
  </si>
  <si>
    <t>Office of Inspector General</t>
  </si>
  <si>
    <t>OIG</t>
  </si>
  <si>
    <t>Office of the National Science Board</t>
  </si>
  <si>
    <t>NSB</t>
  </si>
  <si>
    <t>Total</t>
  </si>
  <si>
    <r>
      <rPr>
        <vertAlign val="superscript"/>
        <sz val="8"/>
        <rFont val="Open Sans"/>
        <family val="2"/>
      </rPr>
      <t>1</t>
    </r>
    <r>
      <rPr>
        <sz val="8"/>
        <rFont val="Open Sans"/>
        <family val="2"/>
      </rPr>
      <t xml:space="preserve"> Includes Administrative Cost Recoveries (ACRs) totaling $7.23 million in the FY 2022 Actual. The FY 2023 Estimate includes an ACR estimate of $7.0 million, carryover of $4.40 million, and $318.6 million of FY 2023 appropriated funds.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</si>
</sst>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;\-&quot;$&quot;#,##0.00;&quot;-&quot;??"/>
    <numFmt numFmtId="165" formatCode="0.0%;\-0.0%;&quot;-&quot;??"/>
    <numFmt numFmtId="166" formatCode="#,##0.00;\-#,##0.00;&quot;-&quot;??"/>
    <numFmt numFmtId="167" formatCode="#,##0.000;\-#,##0.000;&quot;-&quot;??"/>
    <numFmt numFmtId="168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9"/>
      <name val="Open Sans"/>
      <family val="2"/>
    </font>
    <font>
      <vertAlign val="superscript"/>
      <sz val="9"/>
      <color theme="1"/>
      <name val="Open Sans"/>
      <family val="2"/>
    </font>
    <font>
      <u/>
      <sz val="9"/>
      <color theme="1"/>
      <name val="Open Sans"/>
      <family val="2"/>
    </font>
    <font>
      <sz val="8"/>
      <name val="Open Sans"/>
      <family val="2"/>
    </font>
    <font>
      <vertAlign val="superscript"/>
      <sz val="8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4" xfId="0" applyFont="1" applyBorder="1" applyAlignment="1">
      <alignment horizontal="right" vertical="center" wrapText="1"/>
    </xf>
    <xf numFmtId="0" fontId="3" fillId="2" borderId="0" xfId="0" applyFont="1" applyFill="1" applyAlignment="1">
      <alignment vertical="top"/>
    </xf>
    <xf numFmtId="164" fontId="3" fillId="2" borderId="6" xfId="0" applyNumberFormat="1" applyFont="1" applyFill="1" applyBorder="1" applyAlignment="1">
      <alignment vertical="top"/>
    </xf>
    <xf numFmtId="164" fontId="3" fillId="2" borderId="0" xfId="0" applyNumberFormat="1" applyFont="1" applyFill="1" applyAlignment="1">
      <alignment vertical="top"/>
    </xf>
    <xf numFmtId="165" fontId="3" fillId="2" borderId="7" xfId="1" applyNumberFormat="1" applyFont="1" applyFill="1" applyBorder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0" fontId="3" fillId="0" borderId="0" xfId="0" applyFont="1" applyAlignment="1">
      <alignment horizontal="left" vertical="top"/>
    </xf>
    <xf numFmtId="166" fontId="3" fillId="0" borderId="0" xfId="0" applyNumberFormat="1" applyFont="1" applyAlignment="1">
      <alignment vertical="top"/>
    </xf>
    <xf numFmtId="165" fontId="3" fillId="0" borderId="7" xfId="1" applyNumberFormat="1" applyFont="1" applyBorder="1" applyAlignment="1">
      <alignment horizontal="right" vertical="top"/>
    </xf>
    <xf numFmtId="0" fontId="3" fillId="0" borderId="0" xfId="0" applyFont="1" applyAlignment="1">
      <alignment horizontal="center" vertical="top"/>
    </xf>
    <xf numFmtId="167" fontId="3" fillId="0" borderId="0" xfId="0" applyNumberFormat="1" applyFont="1" applyAlignment="1">
      <alignment vertical="top"/>
    </xf>
    <xf numFmtId="167" fontId="3" fillId="0" borderId="0" xfId="1" applyNumberFormat="1" applyFont="1" applyBorder="1" applyAlignment="1">
      <alignment horizontal="right" vertical="top"/>
    </xf>
    <xf numFmtId="165" fontId="3" fillId="0" borderId="7" xfId="1" applyNumberFormat="1" applyFont="1" applyBorder="1" applyAlignment="1">
      <alignment vertical="top"/>
    </xf>
    <xf numFmtId="166" fontId="6" fillId="0" borderId="0" xfId="0" applyNumberFormat="1" applyFont="1" applyAlignment="1">
      <alignment vertical="top"/>
    </xf>
    <xf numFmtId="165" fontId="6" fillId="0" borderId="7" xfId="1" applyNumberFormat="1" applyFont="1" applyBorder="1" applyAlignment="1">
      <alignment horizontal="right" vertical="top"/>
    </xf>
    <xf numFmtId="0" fontId="3" fillId="0" borderId="0" xfId="0" applyFont="1" applyAlignment="1">
      <alignment horizontal="left" vertical="top" indent="1"/>
    </xf>
    <xf numFmtId="4" fontId="3" fillId="0" borderId="0" xfId="0" applyNumberFormat="1" applyFont="1" applyAlignment="1">
      <alignment vertical="top"/>
    </xf>
    <xf numFmtId="168" fontId="3" fillId="0" borderId="0" xfId="0" applyNumberFormat="1" applyFont="1" applyAlignment="1">
      <alignment vertical="top"/>
    </xf>
    <xf numFmtId="166" fontId="3" fillId="0" borderId="0" xfId="1" applyNumberFormat="1" applyFont="1" applyBorder="1" applyAlignment="1">
      <alignment horizontal="right" vertical="top"/>
    </xf>
    <xf numFmtId="0" fontId="3" fillId="0" borderId="0" xfId="0" applyFont="1" applyAlignment="1">
      <alignment horizontal="left" vertical="top" wrapText="1" indent="1"/>
    </xf>
    <xf numFmtId="165" fontId="3" fillId="0" borderId="7" xfId="0" applyNumberFormat="1" applyFont="1" applyBorder="1" applyAlignment="1">
      <alignment vertical="top"/>
    </xf>
    <xf numFmtId="0" fontId="3" fillId="2" borderId="0" xfId="0" applyFont="1" applyFill="1" applyAlignment="1">
      <alignment horizontal="left" vertical="top"/>
    </xf>
    <xf numFmtId="168" fontId="3" fillId="2" borderId="0" xfId="0" applyNumberFormat="1" applyFont="1" applyFill="1" applyAlignment="1">
      <alignment vertical="top"/>
    </xf>
    <xf numFmtId="165" fontId="3" fillId="2" borderId="7" xfId="1" applyNumberFormat="1" applyFont="1" applyFill="1" applyBorder="1" applyAlignment="1">
      <alignment vertical="top"/>
    </xf>
    <xf numFmtId="166" fontId="3" fillId="0" borderId="0" xfId="1" applyNumberFormat="1" applyFont="1" applyFill="1" applyBorder="1" applyAlignment="1">
      <alignment horizontal="right" vertical="top"/>
    </xf>
    <xf numFmtId="166" fontId="4" fillId="0" borderId="0" xfId="0" applyNumberFormat="1" applyFont="1" applyAlignment="1">
      <alignment vertical="top"/>
    </xf>
    <xf numFmtId="165" fontId="3" fillId="0" borderId="7" xfId="1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2" fontId="3" fillId="0" borderId="0" xfId="0" applyNumberFormat="1" applyFont="1" applyAlignment="1">
      <alignment vertical="top"/>
    </xf>
    <xf numFmtId="164" fontId="3" fillId="2" borderId="0" xfId="1" applyNumberFormat="1" applyFont="1" applyFill="1" applyBorder="1" applyAlignment="1">
      <alignment horizontal="right" vertical="top"/>
    </xf>
    <xf numFmtId="0" fontId="3" fillId="0" borderId="1" xfId="0" applyFont="1" applyBorder="1" applyAlignment="1">
      <alignment vertical="top"/>
    </xf>
    <xf numFmtId="168" fontId="3" fillId="0" borderId="1" xfId="0" applyNumberFormat="1" applyFont="1" applyBorder="1" applyAlignment="1">
      <alignment vertical="top"/>
    </xf>
    <xf numFmtId="165" fontId="3" fillId="0" borderId="1" xfId="0" applyNumberFormat="1" applyFont="1" applyBorder="1" applyAlignment="1">
      <alignment vertical="top"/>
    </xf>
    <xf numFmtId="0" fontId="3" fillId="0" borderId="8" xfId="0" applyFont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right" vertical="center"/>
    </xf>
    <xf numFmtId="165" fontId="2" fillId="2" borderId="7" xfId="1" applyNumberFormat="1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49" fontId="7" fillId="0" borderId="2" xfId="0" applyNumberFormat="1" applyFont="1" applyBorder="1" applyAlignment="1">
      <alignment horizontal="justify" vertical="top" wrapText="1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D5666-5A36-4003-BD35-FAC73FBD458C}">
  <sheetPr>
    <pageSetUpPr fitToPage="1"/>
  </sheetPr>
  <dimension ref="A1:G55"/>
  <sheetViews>
    <sheetView showGridLines="0" tabSelected="1" workbookViewId="0">
      <selection activeCell="A55" sqref="A1:G55"/>
    </sheetView>
  </sheetViews>
  <sheetFormatPr defaultRowHeight="14.5" x14ac:dyDescent="0.35"/>
  <cols>
    <col min="1" max="1" width="40.453125" bestFit="1" customWidth="1"/>
    <col min="2" max="7" width="9.6328125" customWidth="1"/>
  </cols>
  <sheetData>
    <row r="1" spans="1:7" x14ac:dyDescent="0.35">
      <c r="A1" s="41" t="s">
        <v>0</v>
      </c>
      <c r="B1" s="41"/>
      <c r="C1" s="41"/>
      <c r="D1" s="41"/>
      <c r="E1" s="41"/>
      <c r="F1" s="41"/>
      <c r="G1" s="41"/>
    </row>
    <row r="2" spans="1:7" ht="15" thickBot="1" x14ac:dyDescent="0.4">
      <c r="A2" s="42" t="s">
        <v>1</v>
      </c>
      <c r="B2" s="42"/>
      <c r="C2" s="42"/>
      <c r="D2" s="42"/>
      <c r="E2" s="42"/>
      <c r="F2" s="42"/>
      <c r="G2" s="42"/>
    </row>
    <row r="3" spans="1:7" ht="30" customHeight="1" x14ac:dyDescent="0.35">
      <c r="A3" s="43"/>
      <c r="B3" s="45" t="s">
        <v>2</v>
      </c>
      <c r="C3" s="46" t="s">
        <v>3</v>
      </c>
      <c r="D3" s="46" t="s">
        <v>4</v>
      </c>
      <c r="E3" s="48" t="s">
        <v>5</v>
      </c>
      <c r="F3" s="48"/>
      <c r="G3" s="49" t="s">
        <v>6</v>
      </c>
    </row>
    <row r="4" spans="1:7" x14ac:dyDescent="0.35">
      <c r="A4" s="44"/>
      <c r="B4" s="44"/>
      <c r="C4" s="47"/>
      <c r="D4" s="47"/>
      <c r="E4" s="1" t="s">
        <v>7</v>
      </c>
      <c r="F4" s="1" t="s">
        <v>8</v>
      </c>
      <c r="G4" s="50"/>
    </row>
    <row r="5" spans="1:7" ht="15" customHeight="1" x14ac:dyDescent="0.35">
      <c r="A5" s="2" t="s">
        <v>9</v>
      </c>
      <c r="B5" s="3">
        <f>SUM(B6:B7,B9)</f>
        <v>363.23954600000002</v>
      </c>
      <c r="C5" s="4">
        <f>SUM(C6:C7,C9)</f>
        <v>421.54</v>
      </c>
      <c r="D5" s="4">
        <f>SUM(D6:D7,D9)</f>
        <v>455.78300000000002</v>
      </c>
      <c r="E5" s="4">
        <f>D5-C5</f>
        <v>34.242999999999995</v>
      </c>
      <c r="F5" s="5">
        <f>IF(C5=0,"N/A  ",E5/C5)</f>
        <v>8.123309768942448E-2</v>
      </c>
      <c r="G5" s="6"/>
    </row>
    <row r="6" spans="1:7" ht="15" customHeight="1" x14ac:dyDescent="0.35">
      <c r="A6" s="7" t="s">
        <v>10</v>
      </c>
      <c r="B6" s="8">
        <v>291.09129799999999</v>
      </c>
      <c r="C6" s="8">
        <v>330</v>
      </c>
      <c r="D6" s="8">
        <v>352.76300000000003</v>
      </c>
      <c r="E6" s="8">
        <f t="shared" ref="E6:E7" si="0">D6-C6</f>
        <v>22.763000000000034</v>
      </c>
      <c r="F6" s="9">
        <f t="shared" ref="F6:F7" si="1">IF(C6=0,"N/A  ",E6/C6)</f>
        <v>6.8978787878787987E-2</v>
      </c>
      <c r="G6" s="10" t="s">
        <v>11</v>
      </c>
    </row>
    <row r="7" spans="1:7" ht="15" customHeight="1" x14ac:dyDescent="0.35">
      <c r="A7" s="7" t="s">
        <v>12</v>
      </c>
      <c r="B7" s="8">
        <v>15.393880000000001</v>
      </c>
      <c r="C7" s="8">
        <v>16.79</v>
      </c>
      <c r="D7" s="11">
        <v>16.79</v>
      </c>
      <c r="E7" s="12">
        <f t="shared" si="0"/>
        <v>0</v>
      </c>
      <c r="F7" s="9">
        <f t="shared" si="1"/>
        <v>0</v>
      </c>
      <c r="G7" s="10" t="s">
        <v>11</v>
      </c>
    </row>
    <row r="8" spans="1:7" ht="5" customHeight="1" x14ac:dyDescent="0.35">
      <c r="A8" s="7"/>
      <c r="B8" s="8"/>
      <c r="C8" s="8"/>
      <c r="D8" s="8"/>
      <c r="E8" s="8"/>
      <c r="F8" s="13"/>
      <c r="G8" s="10"/>
    </row>
    <row r="9" spans="1:7" ht="15" customHeight="1" x14ac:dyDescent="0.35">
      <c r="A9" s="7" t="s">
        <v>13</v>
      </c>
      <c r="B9" s="14">
        <f>SUM(B10:B11)</f>
        <v>56.754367999999999</v>
      </c>
      <c r="C9" s="14">
        <f>SUM(C10:C11)</f>
        <v>74.750000000000014</v>
      </c>
      <c r="D9" s="14">
        <f>SUM(D10:D11)</f>
        <v>86.22999999999999</v>
      </c>
      <c r="E9" s="14">
        <f t="shared" ref="E9:E11" si="2">D9-C9</f>
        <v>11.479999999999976</v>
      </c>
      <c r="F9" s="15">
        <f t="shared" ref="F9:F11" si="3">IF(C9=0,"N/A  ",E9/C9)</f>
        <v>0.15357859531772539</v>
      </c>
      <c r="G9" s="10"/>
    </row>
    <row r="10" spans="1:7" ht="15" customHeight="1" x14ac:dyDescent="0.35">
      <c r="A10" s="16" t="s">
        <v>14</v>
      </c>
      <c r="B10" s="8">
        <v>53.870092999999997</v>
      </c>
      <c r="C10" s="8">
        <v>69.330000000000013</v>
      </c>
      <c r="D10" s="8">
        <v>79.849999999999994</v>
      </c>
      <c r="E10" s="8">
        <f t="shared" si="2"/>
        <v>10.519999999999982</v>
      </c>
      <c r="F10" s="9">
        <f t="shared" si="3"/>
        <v>0.15173806433001558</v>
      </c>
      <c r="G10" s="10" t="s">
        <v>15</v>
      </c>
    </row>
    <row r="11" spans="1:7" ht="15" customHeight="1" x14ac:dyDescent="0.35">
      <c r="A11" s="16" t="s">
        <v>16</v>
      </c>
      <c r="B11" s="8">
        <v>2.8842750000000001</v>
      </c>
      <c r="C11" s="8">
        <v>5.4200000000000008</v>
      </c>
      <c r="D11" s="8">
        <v>6.379999999999999</v>
      </c>
      <c r="E11" s="8">
        <f t="shared" si="2"/>
        <v>0.95999999999999819</v>
      </c>
      <c r="F11" s="9">
        <f t="shared" si="3"/>
        <v>0.1771217712177118</v>
      </c>
      <c r="G11" s="10" t="s">
        <v>15</v>
      </c>
    </row>
    <row r="12" spans="1:7" ht="5" customHeight="1" x14ac:dyDescent="0.35">
      <c r="A12" s="7"/>
      <c r="B12" s="17"/>
      <c r="C12" s="18"/>
      <c r="D12" s="18"/>
      <c r="E12" s="17"/>
      <c r="F12" s="9"/>
      <c r="G12" s="10"/>
    </row>
    <row r="13" spans="1:7" ht="15" customHeight="1" x14ac:dyDescent="0.35">
      <c r="A13" s="2" t="s">
        <v>17</v>
      </c>
      <c r="B13" s="4">
        <f>SUM(B14:B15)</f>
        <v>3.6707949999999996</v>
      </c>
      <c r="C13" s="4">
        <f>SUM(C14:C15)</f>
        <v>10.103999999999999</v>
      </c>
      <c r="D13" s="4">
        <f>SUM(D14:D15)</f>
        <v>11.21</v>
      </c>
      <c r="E13" s="4">
        <f t="shared" ref="E13:E15" si="4">D13-C13</f>
        <v>1.1060000000000016</v>
      </c>
      <c r="F13" s="5">
        <f t="shared" ref="F13:F15" si="5">IF(C13=0,"N/A  ",E13/C13)</f>
        <v>0.10946159936658766</v>
      </c>
      <c r="G13" s="6"/>
    </row>
    <row r="14" spans="1:7" ht="15" customHeight="1" x14ac:dyDescent="0.35">
      <c r="A14" s="7" t="s">
        <v>18</v>
      </c>
      <c r="B14" s="8">
        <v>2.4367239999999999</v>
      </c>
      <c r="C14" s="8">
        <v>6.1040000000000001</v>
      </c>
      <c r="D14" s="8">
        <v>6.17</v>
      </c>
      <c r="E14" s="19">
        <f t="shared" si="4"/>
        <v>6.5999999999999837E-2</v>
      </c>
      <c r="F14" s="9">
        <f t="shared" si="5"/>
        <v>1.0812581913499318E-2</v>
      </c>
      <c r="G14" s="10" t="s">
        <v>11</v>
      </c>
    </row>
    <row r="15" spans="1:7" ht="15" customHeight="1" x14ac:dyDescent="0.35">
      <c r="A15" s="7" t="s">
        <v>13</v>
      </c>
      <c r="B15" s="8">
        <v>1.2340709999999997</v>
      </c>
      <c r="C15" s="8">
        <v>4</v>
      </c>
      <c r="D15" s="8">
        <v>5.04</v>
      </c>
      <c r="E15" s="8">
        <f t="shared" si="4"/>
        <v>1.04</v>
      </c>
      <c r="F15" s="9">
        <f t="shared" si="5"/>
        <v>0.26</v>
      </c>
      <c r="G15" s="10" t="s">
        <v>15</v>
      </c>
    </row>
    <row r="16" spans="1:7" ht="5" customHeight="1" x14ac:dyDescent="0.35">
      <c r="A16" s="7"/>
      <c r="B16" s="17"/>
      <c r="C16" s="18"/>
      <c r="D16" s="18"/>
      <c r="E16" s="17"/>
      <c r="F16" s="9"/>
      <c r="G16" s="10"/>
    </row>
    <row r="17" spans="1:7" ht="15" customHeight="1" x14ac:dyDescent="0.35">
      <c r="A17" s="2" t="s">
        <v>19</v>
      </c>
      <c r="B17" s="4">
        <f>SUM(B18,B24)</f>
        <v>143.34157200000001</v>
      </c>
      <c r="C17" s="4">
        <f>SUM(C18,C24)</f>
        <v>147.25</v>
      </c>
      <c r="D17" s="4">
        <f>SUM(D18,D24)</f>
        <v>166.82999999999998</v>
      </c>
      <c r="E17" s="4">
        <f t="shared" ref="E17:E22" si="6">D17-C17</f>
        <v>19.579999999999984</v>
      </c>
      <c r="F17" s="5">
        <f t="shared" ref="F17:F22" si="7">IF(C17=0,"N/A  ",E17/C17)</f>
        <v>0.1329711375212223</v>
      </c>
      <c r="G17" s="6"/>
    </row>
    <row r="18" spans="1:7" ht="15" customHeight="1" x14ac:dyDescent="0.35">
      <c r="A18" s="7" t="s">
        <v>20</v>
      </c>
      <c r="B18" s="14">
        <f>SUM(B19:B22)</f>
        <v>32.147117999999999</v>
      </c>
      <c r="C18" s="14">
        <f>SUM(C19:C22)</f>
        <v>38.53</v>
      </c>
      <c r="D18" s="14">
        <f>SUM(D19:D22)</f>
        <v>39.42</v>
      </c>
      <c r="E18" s="14">
        <f t="shared" si="6"/>
        <v>0.89000000000000057</v>
      </c>
      <c r="F18" s="15">
        <f t="shared" si="7"/>
        <v>2.3098883986504035E-2</v>
      </c>
      <c r="G18" s="10" t="s">
        <v>11</v>
      </c>
    </row>
    <row r="19" spans="1:7" ht="15" customHeight="1" x14ac:dyDescent="0.35">
      <c r="A19" s="16" t="s">
        <v>21</v>
      </c>
      <c r="B19" s="8">
        <v>8.2374650000000003</v>
      </c>
      <c r="C19" s="8">
        <v>11.61</v>
      </c>
      <c r="D19" s="8">
        <v>9.98</v>
      </c>
      <c r="E19" s="8">
        <f t="shared" si="6"/>
        <v>-1.629999999999999</v>
      </c>
      <c r="F19" s="9">
        <f t="shared" si="7"/>
        <v>-0.14039621016365195</v>
      </c>
      <c r="G19" s="10" t="s">
        <v>11</v>
      </c>
    </row>
    <row r="20" spans="1:7" ht="15" customHeight="1" x14ac:dyDescent="0.35">
      <c r="A20" s="16" t="s">
        <v>22</v>
      </c>
      <c r="B20" s="8">
        <v>18.922653</v>
      </c>
      <c r="C20" s="8">
        <v>20.53</v>
      </c>
      <c r="D20" s="8">
        <v>23.19</v>
      </c>
      <c r="E20" s="8">
        <f t="shared" si="6"/>
        <v>2.66</v>
      </c>
      <c r="F20" s="9">
        <f t="shared" si="7"/>
        <v>0.12956648806624452</v>
      </c>
      <c r="G20" s="10" t="s">
        <v>11</v>
      </c>
    </row>
    <row r="21" spans="1:7" ht="15" customHeight="1" x14ac:dyDescent="0.35">
      <c r="A21" s="20" t="s">
        <v>23</v>
      </c>
      <c r="B21" s="8">
        <v>4.51</v>
      </c>
      <c r="C21" s="8">
        <v>5.81</v>
      </c>
      <c r="D21" s="8">
        <v>5.63</v>
      </c>
      <c r="E21" s="8">
        <f t="shared" si="6"/>
        <v>-0.17999999999999972</v>
      </c>
      <c r="F21" s="9">
        <f t="shared" si="7"/>
        <v>-3.0981067125645391E-2</v>
      </c>
      <c r="G21" s="10" t="s">
        <v>11</v>
      </c>
    </row>
    <row r="22" spans="1:7" ht="15" customHeight="1" x14ac:dyDescent="0.35">
      <c r="A22" s="20" t="s">
        <v>24</v>
      </c>
      <c r="B22" s="8">
        <v>0.47699999999999998</v>
      </c>
      <c r="C22" s="8">
        <v>0.57999999999999996</v>
      </c>
      <c r="D22" s="8">
        <v>0.62</v>
      </c>
      <c r="E22" s="8">
        <f t="shared" si="6"/>
        <v>4.0000000000000036E-2</v>
      </c>
      <c r="F22" s="21">
        <f t="shared" si="7"/>
        <v>6.8965517241379379E-2</v>
      </c>
      <c r="G22" s="10" t="s">
        <v>11</v>
      </c>
    </row>
    <row r="23" spans="1:7" ht="5" customHeight="1" x14ac:dyDescent="0.35">
      <c r="A23" s="7"/>
      <c r="B23" s="11"/>
      <c r="C23" s="8"/>
      <c r="D23" s="8"/>
      <c r="E23" s="8"/>
      <c r="F23" s="9"/>
      <c r="G23" s="10"/>
    </row>
    <row r="24" spans="1:7" ht="15" customHeight="1" x14ac:dyDescent="0.35">
      <c r="A24" s="7" t="s">
        <v>25</v>
      </c>
      <c r="B24" s="14">
        <f>SUM(B25:B28)</f>
        <v>111.19445400000001</v>
      </c>
      <c r="C24" s="14">
        <f>SUM(C25:C28)</f>
        <v>108.72000000000001</v>
      </c>
      <c r="D24" s="14">
        <f>SUM(D25:D28)</f>
        <v>127.41</v>
      </c>
      <c r="E24" s="14">
        <f t="shared" ref="E24:E28" si="8">D24-C24</f>
        <v>18.689999999999984</v>
      </c>
      <c r="F24" s="15">
        <f t="shared" ref="F24:F28" si="9">IF(C24=0,"N/A  ",E24/C24)</f>
        <v>0.17190949227373051</v>
      </c>
      <c r="G24" s="10" t="s">
        <v>15</v>
      </c>
    </row>
    <row r="25" spans="1:7" ht="15" customHeight="1" x14ac:dyDescent="0.35">
      <c r="A25" s="16" t="s">
        <v>26</v>
      </c>
      <c r="B25" s="8">
        <v>72.677113000000006</v>
      </c>
      <c r="C25" s="8">
        <v>67.910000000000011</v>
      </c>
      <c r="D25" s="8">
        <v>83.42</v>
      </c>
      <c r="E25" s="8">
        <f t="shared" si="8"/>
        <v>15.509999999999991</v>
      </c>
      <c r="F25" s="9">
        <f t="shared" si="9"/>
        <v>0.22839051686055056</v>
      </c>
      <c r="G25" s="10" t="s">
        <v>15</v>
      </c>
    </row>
    <row r="26" spans="1:7" ht="15" customHeight="1" x14ac:dyDescent="0.35">
      <c r="A26" s="16" t="s">
        <v>27</v>
      </c>
      <c r="B26" s="8">
        <v>30.012207</v>
      </c>
      <c r="C26" s="8">
        <v>31.630000000000003</v>
      </c>
      <c r="D26" s="8">
        <v>34.659999999999997</v>
      </c>
      <c r="E26" s="8">
        <f t="shared" si="8"/>
        <v>3.029999999999994</v>
      </c>
      <c r="F26" s="9">
        <f t="shared" si="9"/>
        <v>9.579513120455245E-2</v>
      </c>
      <c r="G26" s="10" t="s">
        <v>15</v>
      </c>
    </row>
    <row r="27" spans="1:7" ht="15" customHeight="1" x14ac:dyDescent="0.35">
      <c r="A27" s="16" t="s">
        <v>28</v>
      </c>
      <c r="B27" s="8">
        <v>6.3501340000000006</v>
      </c>
      <c r="C27" s="8">
        <v>6.86</v>
      </c>
      <c r="D27" s="8">
        <v>6.97</v>
      </c>
      <c r="E27" s="8">
        <f t="shared" si="8"/>
        <v>0.10999999999999943</v>
      </c>
      <c r="F27" s="9">
        <f t="shared" si="9"/>
        <v>1.6034985422740441E-2</v>
      </c>
      <c r="G27" s="10" t="s">
        <v>15</v>
      </c>
    </row>
    <row r="28" spans="1:7" ht="15" customHeight="1" x14ac:dyDescent="0.35">
      <c r="A28" s="20" t="s">
        <v>29</v>
      </c>
      <c r="B28" s="8">
        <v>2.1549999999999998</v>
      </c>
      <c r="C28" s="8">
        <v>2.3199999999999998</v>
      </c>
      <c r="D28" s="8">
        <v>2.3600000000000003</v>
      </c>
      <c r="E28" s="8">
        <f t="shared" si="8"/>
        <v>4.000000000000048E-2</v>
      </c>
      <c r="F28" s="21">
        <f t="shared" si="9"/>
        <v>1.7241379310345036E-2</v>
      </c>
      <c r="G28" s="10" t="s">
        <v>15</v>
      </c>
    </row>
    <row r="29" spans="1:7" ht="5" customHeight="1" x14ac:dyDescent="0.35">
      <c r="A29" s="7"/>
      <c r="B29" s="17"/>
      <c r="C29" s="18"/>
      <c r="D29" s="18"/>
      <c r="E29" s="17"/>
      <c r="F29" s="9"/>
      <c r="G29" s="10"/>
    </row>
    <row r="30" spans="1:7" ht="15" customHeight="1" x14ac:dyDescent="0.35">
      <c r="A30" s="22" t="s">
        <v>30</v>
      </c>
      <c r="B30" s="23">
        <v>41.107748999999998</v>
      </c>
      <c r="C30" s="23">
        <v>27.141999999999999</v>
      </c>
      <c r="D30" s="23">
        <v>32.855999999999995</v>
      </c>
      <c r="E30" s="23">
        <f t="shared" ref="E30:E33" si="10">D30-C30</f>
        <v>5.7139999999999951</v>
      </c>
      <c r="F30" s="5">
        <f t="shared" ref="F30:F33" si="11">IF(C30=0,"N/A  ",E30/C30)</f>
        <v>0.21052243755065933</v>
      </c>
      <c r="G30" s="6" t="s">
        <v>11</v>
      </c>
    </row>
    <row r="31" spans="1:7" ht="15" customHeight="1" x14ac:dyDescent="0.35">
      <c r="A31" s="2" t="s">
        <v>31</v>
      </c>
      <c r="B31" s="4">
        <f>SUM(B32,B33,B35,B39)</f>
        <v>65.290455000000009</v>
      </c>
      <c r="C31" s="4">
        <f>SUM(C32,C33,C35,C39)</f>
        <v>97.884</v>
      </c>
      <c r="D31" s="4">
        <f>SUM(D32,D33,D35,D39)</f>
        <v>102.79100000000001</v>
      </c>
      <c r="E31" s="4">
        <f t="shared" si="10"/>
        <v>4.9070000000000107</v>
      </c>
      <c r="F31" s="24">
        <f t="shared" si="11"/>
        <v>5.013076703036258E-2</v>
      </c>
      <c r="G31" s="6"/>
    </row>
    <row r="32" spans="1:7" ht="15" customHeight="1" x14ac:dyDescent="0.35">
      <c r="A32" s="7" t="s">
        <v>32</v>
      </c>
      <c r="B32" s="8">
        <v>20.437355</v>
      </c>
      <c r="C32" s="8">
        <v>28.447000000000003</v>
      </c>
      <c r="D32" s="8">
        <v>28.970000000000006</v>
      </c>
      <c r="E32" s="8">
        <f t="shared" si="10"/>
        <v>0.52300000000000324</v>
      </c>
      <c r="F32" s="9">
        <f t="shared" si="11"/>
        <v>1.8385066966639829E-2</v>
      </c>
      <c r="G32" s="10" t="s">
        <v>11</v>
      </c>
    </row>
    <row r="33" spans="1:7" ht="15" customHeight="1" x14ac:dyDescent="0.35">
      <c r="A33" s="7" t="s">
        <v>33</v>
      </c>
      <c r="B33" s="8">
        <v>24.832338999999997</v>
      </c>
      <c r="C33" s="8">
        <v>27.387</v>
      </c>
      <c r="D33" s="8">
        <v>26.900999999999996</v>
      </c>
      <c r="E33" s="8">
        <f t="shared" si="10"/>
        <v>-0.48600000000000421</v>
      </c>
      <c r="F33" s="9">
        <f t="shared" si="11"/>
        <v>-1.7745645744331406E-2</v>
      </c>
      <c r="G33" s="10" t="s">
        <v>11</v>
      </c>
    </row>
    <row r="34" spans="1:7" ht="5" customHeight="1" x14ac:dyDescent="0.35">
      <c r="A34" s="7"/>
      <c r="B34" s="8"/>
      <c r="C34" s="11"/>
      <c r="D34" s="11"/>
      <c r="E34" s="8"/>
      <c r="F34" s="9"/>
      <c r="G34" s="10"/>
    </row>
    <row r="35" spans="1:7" ht="15" customHeight="1" x14ac:dyDescent="0.35">
      <c r="A35" s="7" t="s">
        <v>34</v>
      </c>
      <c r="B35" s="14">
        <f>SUM(B36:B37)</f>
        <v>2.6223540000000005</v>
      </c>
      <c r="C35" s="14">
        <f>SUM(C36:C37)</f>
        <v>7.55</v>
      </c>
      <c r="D35" s="14">
        <f>SUM(D36:D37)</f>
        <v>7.5500000000000007</v>
      </c>
      <c r="E35" s="19">
        <f t="shared" ref="E35:E37" si="12">D35-C35</f>
        <v>0</v>
      </c>
      <c r="F35" s="9">
        <f t="shared" ref="F35:F37" si="13">IF(C35=0,"N/A  ",E35/C35)</f>
        <v>0</v>
      </c>
      <c r="G35" s="10" t="s">
        <v>15</v>
      </c>
    </row>
    <row r="36" spans="1:7" ht="15" customHeight="1" x14ac:dyDescent="0.35">
      <c r="A36" s="16" t="s">
        <v>35</v>
      </c>
      <c r="B36" s="8">
        <v>1.4837160000000003</v>
      </c>
      <c r="C36" s="8">
        <v>1.47</v>
      </c>
      <c r="D36" s="8">
        <v>1.4</v>
      </c>
      <c r="E36" s="8">
        <f t="shared" si="12"/>
        <v>-7.0000000000000062E-2</v>
      </c>
      <c r="F36" s="9">
        <f t="shared" si="13"/>
        <v>-4.7619047619047665E-2</v>
      </c>
      <c r="G36" s="10" t="s">
        <v>15</v>
      </c>
    </row>
    <row r="37" spans="1:7" ht="15" customHeight="1" x14ac:dyDescent="0.35">
      <c r="A37" s="16" t="s">
        <v>36</v>
      </c>
      <c r="B37" s="8">
        <v>1.138638</v>
      </c>
      <c r="C37" s="8">
        <v>6.08</v>
      </c>
      <c r="D37" s="8">
        <v>6.15</v>
      </c>
      <c r="E37" s="8">
        <f t="shared" si="12"/>
        <v>7.0000000000000284E-2</v>
      </c>
      <c r="F37" s="9">
        <f t="shared" si="13"/>
        <v>1.1513157894736888E-2</v>
      </c>
      <c r="G37" s="10" t="s">
        <v>15</v>
      </c>
    </row>
    <row r="38" spans="1:7" ht="5" customHeight="1" x14ac:dyDescent="0.35">
      <c r="A38" s="7"/>
      <c r="B38" s="8"/>
      <c r="C38" s="8"/>
      <c r="D38" s="8"/>
      <c r="E38" s="8"/>
      <c r="F38" s="9"/>
      <c r="G38" s="10"/>
    </row>
    <row r="39" spans="1:7" ht="15" customHeight="1" x14ac:dyDescent="0.35">
      <c r="A39" s="7" t="s">
        <v>37</v>
      </c>
      <c r="B39" s="14">
        <f>SUM(B40:B46)</f>
        <v>17.398406999999999</v>
      </c>
      <c r="C39" s="14">
        <f>SUM(C40:C46)</f>
        <v>34.5</v>
      </c>
      <c r="D39" s="14">
        <f>SUM(D40:D46)</f>
        <v>39.370000000000005</v>
      </c>
      <c r="E39" s="14">
        <f t="shared" ref="E39:E46" si="14">D39-C39</f>
        <v>4.8700000000000045</v>
      </c>
      <c r="F39" s="15">
        <f t="shared" ref="F39:F46" si="15">IF(C39=0,"N/A  ",E39/C39)</f>
        <v>0.1411594202898552</v>
      </c>
      <c r="G39" s="10"/>
    </row>
    <row r="40" spans="1:7" ht="15" customHeight="1" x14ac:dyDescent="0.35">
      <c r="A40" s="16" t="s">
        <v>38</v>
      </c>
      <c r="B40" s="25">
        <v>0</v>
      </c>
      <c r="C40" s="26">
        <v>1.75</v>
      </c>
      <c r="D40" s="8">
        <v>0.62</v>
      </c>
      <c r="E40" s="25">
        <f t="shared" si="14"/>
        <v>-1.1299999999999999</v>
      </c>
      <c r="F40" s="27">
        <f t="shared" si="15"/>
        <v>-0.64571428571428569</v>
      </c>
      <c r="G40" s="10" t="s">
        <v>39</v>
      </c>
    </row>
    <row r="41" spans="1:7" ht="15" customHeight="1" x14ac:dyDescent="0.35">
      <c r="A41" s="16" t="s">
        <v>40</v>
      </c>
      <c r="B41" s="8">
        <v>3.5899649999999999</v>
      </c>
      <c r="C41" s="26">
        <v>1.75</v>
      </c>
      <c r="D41" s="8">
        <v>1.75</v>
      </c>
      <c r="E41" s="19">
        <f t="shared" si="14"/>
        <v>0</v>
      </c>
      <c r="F41" s="9">
        <f t="shared" si="15"/>
        <v>0</v>
      </c>
      <c r="G41" s="10" t="s">
        <v>41</v>
      </c>
    </row>
    <row r="42" spans="1:7" ht="15" customHeight="1" x14ac:dyDescent="0.35">
      <c r="A42" s="16" t="s">
        <v>42</v>
      </c>
      <c r="B42" s="8">
        <v>0</v>
      </c>
      <c r="C42" s="26">
        <v>5</v>
      </c>
      <c r="D42" s="8">
        <v>5</v>
      </c>
      <c r="E42" s="19">
        <f t="shared" si="14"/>
        <v>0</v>
      </c>
      <c r="F42" s="9">
        <f t="shared" si="15"/>
        <v>0</v>
      </c>
      <c r="G42" s="10" t="s">
        <v>41</v>
      </c>
    </row>
    <row r="43" spans="1:7" ht="15" customHeight="1" x14ac:dyDescent="0.35">
      <c r="A43" s="16" t="s">
        <v>43</v>
      </c>
      <c r="B43" s="8">
        <v>6.6297230000000003</v>
      </c>
      <c r="C43" s="26">
        <v>7</v>
      </c>
      <c r="D43" s="8">
        <v>10</v>
      </c>
      <c r="E43" s="19">
        <f t="shared" si="14"/>
        <v>3</v>
      </c>
      <c r="F43" s="9">
        <f t="shared" si="15"/>
        <v>0.42857142857142855</v>
      </c>
      <c r="G43" s="10" t="s">
        <v>41</v>
      </c>
    </row>
    <row r="44" spans="1:7" ht="15" customHeight="1" x14ac:dyDescent="0.35">
      <c r="A44" s="16" t="s">
        <v>44</v>
      </c>
      <c r="B44" s="8">
        <v>1.5133209999999999</v>
      </c>
      <c r="C44" s="26">
        <v>3</v>
      </c>
      <c r="D44" s="8">
        <v>3</v>
      </c>
      <c r="E44" s="8">
        <f t="shared" si="14"/>
        <v>0</v>
      </c>
      <c r="F44" s="9">
        <f t="shared" si="15"/>
        <v>0</v>
      </c>
      <c r="G44" s="10" t="s">
        <v>41</v>
      </c>
    </row>
    <row r="45" spans="1:7" ht="15" customHeight="1" x14ac:dyDescent="0.35">
      <c r="A45" s="16" t="s">
        <v>45</v>
      </c>
      <c r="B45" s="8">
        <v>4.3979670000000004</v>
      </c>
      <c r="C45" s="26">
        <v>6</v>
      </c>
      <c r="D45" s="8">
        <v>6</v>
      </c>
      <c r="E45" s="19">
        <f t="shared" si="14"/>
        <v>0</v>
      </c>
      <c r="F45" s="9">
        <f t="shared" si="15"/>
        <v>0</v>
      </c>
      <c r="G45" s="10" t="s">
        <v>41</v>
      </c>
    </row>
    <row r="46" spans="1:7" ht="15" customHeight="1" x14ac:dyDescent="0.35">
      <c r="A46" s="16" t="s">
        <v>46</v>
      </c>
      <c r="B46" s="8">
        <v>1.267431</v>
      </c>
      <c r="C46" s="26">
        <v>10</v>
      </c>
      <c r="D46" s="8">
        <v>13</v>
      </c>
      <c r="E46" s="19">
        <f t="shared" si="14"/>
        <v>3</v>
      </c>
      <c r="F46" s="9">
        <f t="shared" si="15"/>
        <v>0.3</v>
      </c>
      <c r="G46" s="10" t="s">
        <v>47</v>
      </c>
    </row>
    <row r="47" spans="1:7" ht="5" customHeight="1" x14ac:dyDescent="0.35">
      <c r="A47" s="28"/>
      <c r="B47" s="18"/>
      <c r="C47" s="18"/>
      <c r="D47" s="18"/>
      <c r="E47" s="29"/>
      <c r="F47" s="27"/>
      <c r="G47" s="10"/>
    </row>
    <row r="48" spans="1:7" ht="15" customHeight="1" x14ac:dyDescent="0.35">
      <c r="A48" s="2" t="s">
        <v>48</v>
      </c>
      <c r="B48" s="4">
        <v>0.65017000000000003</v>
      </c>
      <c r="C48" s="4">
        <v>1</v>
      </c>
      <c r="D48" s="4">
        <v>1</v>
      </c>
      <c r="E48" s="30">
        <f>D48-C48</f>
        <v>0</v>
      </c>
      <c r="F48" s="5">
        <f>IF(C48=0,"N/A  ",E48/C48)</f>
        <v>0</v>
      </c>
      <c r="G48" s="6" t="s">
        <v>49</v>
      </c>
    </row>
    <row r="49" spans="1:7" ht="5" customHeight="1" x14ac:dyDescent="0.35">
      <c r="A49" s="28"/>
      <c r="B49" s="18"/>
      <c r="C49" s="18"/>
      <c r="D49" s="18"/>
      <c r="E49" s="29"/>
      <c r="F49" s="27"/>
      <c r="G49" s="10"/>
    </row>
    <row r="50" spans="1:7" ht="15" customHeight="1" x14ac:dyDescent="0.35">
      <c r="A50" s="2" t="s">
        <v>50</v>
      </c>
      <c r="B50" s="4">
        <v>18.888310000000001</v>
      </c>
      <c r="C50" s="4">
        <v>23.393000000000001</v>
      </c>
      <c r="D50" s="4">
        <v>26.81</v>
      </c>
      <c r="E50" s="4">
        <f>D50-C50</f>
        <v>3.416999999999998</v>
      </c>
      <c r="F50" s="5">
        <f>IF(C50=0,"N/A  ",E50/C50)</f>
        <v>0.14606933698114813</v>
      </c>
      <c r="G50" s="6" t="s">
        <v>51</v>
      </c>
    </row>
    <row r="51" spans="1:7" ht="5" customHeight="1" x14ac:dyDescent="0.35">
      <c r="A51" s="28"/>
      <c r="B51" s="18"/>
      <c r="C51" s="18"/>
      <c r="D51" s="18"/>
      <c r="E51" s="29"/>
      <c r="F51" s="27"/>
      <c r="G51" s="10"/>
    </row>
    <row r="52" spans="1:7" ht="15" customHeight="1" x14ac:dyDescent="0.35">
      <c r="A52" s="2" t="s">
        <v>52</v>
      </c>
      <c r="B52" s="4">
        <v>4.5193450000000004</v>
      </c>
      <c r="C52" s="4">
        <v>5.09</v>
      </c>
      <c r="D52" s="4">
        <v>5.25</v>
      </c>
      <c r="E52" s="4">
        <f>D52-C52</f>
        <v>0.16000000000000014</v>
      </c>
      <c r="F52" s="5">
        <f>IF(C52=0,"N/A  ",E52/C52)</f>
        <v>3.1434184675834996E-2</v>
      </c>
      <c r="G52" s="6" t="s">
        <v>53</v>
      </c>
    </row>
    <row r="53" spans="1:7" ht="5" customHeight="1" thickBot="1" x14ac:dyDescent="0.4">
      <c r="A53" s="31"/>
      <c r="B53" s="32"/>
      <c r="C53" s="32"/>
      <c r="D53" s="32"/>
      <c r="E53" s="31"/>
      <c r="F53" s="33"/>
      <c r="G53" s="34"/>
    </row>
    <row r="54" spans="1:7" s="38" customFormat="1" ht="15" customHeight="1" thickBot="1" x14ac:dyDescent="0.4">
      <c r="A54" s="39" t="s">
        <v>54</v>
      </c>
      <c r="B54" s="35">
        <f>SUM(B5,B13,B17,B30,B31,B48,B52,B50)</f>
        <v>640.70794200000023</v>
      </c>
      <c r="C54" s="35">
        <f>SUM(C5,C13,C17,C30,C31,C48,C52,C50)</f>
        <v>733.40300000000013</v>
      </c>
      <c r="D54" s="35">
        <f>SUM(D5,D13,D17,D30,D31,D48,D52,D50)</f>
        <v>802.53</v>
      </c>
      <c r="E54" s="35">
        <f>D54-C54</f>
        <v>69.126999999999839</v>
      </c>
      <c r="F54" s="36">
        <f>IF(C54=0,"N/A  ",E54/C54)</f>
        <v>9.4255136671106923E-2</v>
      </c>
      <c r="G54" s="37"/>
    </row>
    <row r="55" spans="1:7" ht="30" customHeight="1" x14ac:dyDescent="0.35">
      <c r="A55" s="40" t="s">
        <v>55</v>
      </c>
      <c r="B55" s="40"/>
      <c r="C55" s="40"/>
      <c r="D55" s="40"/>
      <c r="E55" s="40"/>
      <c r="F55" s="40"/>
      <c r="G55" s="40"/>
    </row>
  </sheetData>
  <mergeCells count="9">
    <mergeCell ref="A55:G55"/>
    <mergeCell ref="A1:G1"/>
    <mergeCell ref="A2:G2"/>
    <mergeCell ref="A3:A4"/>
    <mergeCell ref="B3:B4"/>
    <mergeCell ref="C3:C4"/>
    <mergeCell ref="D3:D4"/>
    <mergeCell ref="E3:F3"/>
    <mergeCell ref="G3:G4"/>
  </mergeCells>
  <printOptions horizontalCentered="1"/>
  <pageMargins left="0.7" right="0.7" top="0.75" bottom="0.75" header="0.3" footer="0.3"/>
  <pageSetup scale="90" orientation="portrait" horizontalDpi="1200" verticalDpi="1200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OrgEx by Maj Comp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Sabus, Chantel L.</dc:creator>
  <cp:lastModifiedBy>Sabus, Chantel L.</cp:lastModifiedBy>
  <cp:lastPrinted>2023-03-17T13:54:02Z</cp:lastPrinted>
  <dcterms:created xsi:type="dcterms:W3CDTF">2023-03-17T13:48:24Z</dcterms:created>
  <dcterms:modified xsi:type="dcterms:W3CDTF">2023-03-17T18:47:16Z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ac64a019-d726-4822-abc2-a3359b4a2a77</vt:lpwstr>
  </property>
  <property fmtid="{D5CDD505-2E9C-101B-9397-08002B2CF9AE}" pid="3" name="ContainsCUI">
    <vt:lpwstr>No</vt:lpwstr>
  </property>
</Properties>
</file>