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ad.nsf.gov\NSF\Divisions\BDPUB\2024_Budget Cycle\FY 2024_Congressional\Errata\Updated Files\3_Final\"/>
    </mc:Choice>
  </mc:AlternateContent>
  <xr:revisionPtr revIDLastSave="0" documentId="13_ncr:1_{7CC667E4-215F-44BB-8E6E-907A3740DAD9}" xr6:coauthVersionLast="47" xr6:coauthVersionMax="47" xr10:uidLastSave="{00000000-0000-0000-0000-000000000000}"/>
  <bookViews>
    <workbookView xWindow="-20520" yWindow="-120" windowWidth="20640" windowHeight="11160" xr2:uid="{00000000-000D-0000-FFFF-FFFF00000000}"/>
  </bookViews>
  <sheets>
    <sheet name="NSF Summary Table FY24 CJ" sheetId="1" r:id="rId1"/>
  </sheets>
  <definedNames>
    <definedName name="_xlnm.Print_Area" localSheetId="0">'NSF Summary Table FY24 CJ'!$A$1:$L$33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H19" i="1"/>
  <c r="B21" i="1" l="1"/>
  <c r="K21" i="1"/>
  <c r="L21" i="1" s="1"/>
  <c r="E21" i="1"/>
  <c r="D21" i="1"/>
  <c r="C21" i="1"/>
  <c r="H21" i="1"/>
  <c r="H27" i="1" s="1"/>
  <c r="I24" i="1"/>
  <c r="J24" i="1" s="1"/>
  <c r="K11" i="1"/>
  <c r="L11" i="1" s="1"/>
  <c r="I8" i="1"/>
  <c r="J8" i="1" s="1"/>
  <c r="I21" i="1" l="1"/>
  <c r="J21" i="1" s="1"/>
  <c r="C24" i="1"/>
  <c r="K24" i="1" s="1"/>
  <c r="L24" i="1" s="1"/>
  <c r="K29" i="1"/>
  <c r="L29" i="1" s="1"/>
  <c r="K28" i="1"/>
  <c r="L28" i="1" s="1"/>
  <c r="K26" i="1"/>
  <c r="L26" i="1" s="1"/>
  <c r="K25" i="1"/>
  <c r="L25" i="1" s="1"/>
  <c r="K23" i="1"/>
  <c r="L23" i="1" s="1"/>
  <c r="K22" i="1"/>
  <c r="L22" i="1" s="1"/>
  <c r="K20" i="1"/>
  <c r="L20" i="1" s="1"/>
  <c r="K19" i="1"/>
  <c r="L19" i="1" s="1"/>
  <c r="K18" i="1"/>
  <c r="L18" i="1" s="1"/>
  <c r="K17" i="1"/>
  <c r="L17" i="1" s="1"/>
  <c r="K16" i="1"/>
  <c r="L16" i="1" s="1"/>
  <c r="K15" i="1"/>
  <c r="L15" i="1" s="1"/>
  <c r="K14" i="1"/>
  <c r="L14" i="1" s="1"/>
  <c r="K13" i="1"/>
  <c r="L13" i="1" s="1"/>
  <c r="K12" i="1"/>
  <c r="L12" i="1" s="1"/>
  <c r="K10" i="1"/>
  <c r="L10" i="1" s="1"/>
  <c r="K9" i="1"/>
  <c r="L9" i="1" s="1"/>
  <c r="L8" i="1"/>
  <c r="K8" i="1"/>
  <c r="I29" i="1"/>
  <c r="J29" i="1" s="1"/>
  <c r="I28" i="1"/>
  <c r="J28" i="1" s="1"/>
  <c r="I26" i="1"/>
  <c r="J26" i="1" s="1"/>
  <c r="I25" i="1"/>
  <c r="J25" i="1" s="1"/>
  <c r="I23" i="1"/>
  <c r="J23" i="1" s="1"/>
  <c r="I22" i="1"/>
  <c r="J22" i="1" s="1"/>
  <c r="I20" i="1"/>
  <c r="J20" i="1" s="1"/>
  <c r="I19" i="1"/>
  <c r="J19" i="1" s="1"/>
  <c r="I18" i="1"/>
  <c r="J18" i="1" s="1"/>
  <c r="I17" i="1"/>
  <c r="J17" i="1" s="1"/>
  <c r="I16" i="1"/>
  <c r="J16" i="1" s="1"/>
  <c r="I15" i="1"/>
  <c r="J15" i="1" s="1"/>
  <c r="J14" i="1"/>
  <c r="I14" i="1"/>
  <c r="I13" i="1"/>
  <c r="J13" i="1" s="1"/>
  <c r="I12" i="1"/>
  <c r="J12" i="1" s="1"/>
  <c r="I11" i="1"/>
  <c r="J11" i="1" s="1"/>
  <c r="I10" i="1"/>
  <c r="J10" i="1" s="1"/>
  <c r="I9" i="1"/>
  <c r="J9" i="1" s="1"/>
  <c r="B30" i="1"/>
  <c r="H30" i="1"/>
  <c r="F30" i="1"/>
  <c r="E30" i="1"/>
  <c r="D30" i="1"/>
  <c r="G29" i="1"/>
  <c r="G28" i="1"/>
  <c r="G26" i="1"/>
  <c r="G25" i="1"/>
  <c r="G23" i="1"/>
  <c r="G22" i="1"/>
  <c r="G11" i="1"/>
  <c r="G13" i="1"/>
  <c r="F21" i="1"/>
  <c r="F27" i="1" s="1"/>
  <c r="G20" i="1"/>
  <c r="G19" i="1"/>
  <c r="G18" i="1"/>
  <c r="G17" i="1"/>
  <c r="G16" i="1"/>
  <c r="G15" i="1"/>
  <c r="G14" i="1"/>
  <c r="G12" i="1"/>
  <c r="G10" i="1"/>
  <c r="G9" i="1"/>
  <c r="G8" i="1"/>
  <c r="G24" i="1" l="1"/>
  <c r="G21" i="1"/>
  <c r="G30" i="1"/>
  <c r="F31" i="1"/>
  <c r="I30" i="1"/>
  <c r="J30" i="1" s="1"/>
  <c r="G27" i="1" l="1"/>
  <c r="G31" i="1" s="1"/>
  <c r="E27" i="1" l="1"/>
  <c r="E31" i="1" s="1"/>
  <c r="D27" i="1"/>
  <c r="D31" i="1" s="1"/>
  <c r="C27" i="1"/>
  <c r="C30" i="1"/>
  <c r="K30" i="1" s="1"/>
  <c r="L30" i="1" s="1"/>
  <c r="C31" i="1" l="1"/>
  <c r="H31" i="1" l="1"/>
  <c r="K31" i="1" s="1"/>
  <c r="L31" i="1" s="1"/>
  <c r="K27" i="1"/>
  <c r="L27" i="1" s="1"/>
  <c r="B27" i="1" l="1"/>
  <c r="I27" i="1" s="1"/>
  <c r="J27" i="1" s="1"/>
  <c r="B31" i="1" l="1"/>
  <c r="I31" i="1" s="1"/>
  <c r="J31" i="1" s="1"/>
</calcChain>
</file>

<file path=xl/sharedStrings.xml><?xml version="1.0" encoding="utf-8"?>
<sst xmlns="http://schemas.openxmlformats.org/spreadsheetml/2006/main" count="55" uniqueCount="46">
  <si>
    <t>(Dollars in Millions)</t>
  </si>
  <si>
    <t>NSF by Account</t>
  </si>
  <si>
    <t>Amount</t>
  </si>
  <si>
    <t>Percent</t>
  </si>
  <si>
    <t>BIO</t>
  </si>
  <si>
    <t>CISE</t>
  </si>
  <si>
    <t>ENG</t>
  </si>
  <si>
    <t>GEO</t>
  </si>
  <si>
    <t>MPS</t>
  </si>
  <si>
    <t>SBE</t>
  </si>
  <si>
    <t>OISE</t>
  </si>
  <si>
    <t>Research &amp; Related Activities</t>
  </si>
  <si>
    <t>Office of Inspector General</t>
  </si>
  <si>
    <t>U.S. Arctic Research Commission</t>
  </si>
  <si>
    <t>Donations</t>
  </si>
  <si>
    <t>Total, NSF Discretionary Funding</t>
  </si>
  <si>
    <t>Total, NSF Mandatory Funding</t>
  </si>
  <si>
    <t>Total, NSF Budgetary Resources</t>
  </si>
  <si>
    <t>Totals exclude reimbursable amounts.</t>
  </si>
  <si>
    <t>SBIR/STTR, including Operations</t>
  </si>
  <si>
    <t>STEM Education - H-1B Visa</t>
  </si>
  <si>
    <t>FY 2024 BUDGET REQUEST TO CONGRESS</t>
  </si>
  <si>
    <t>FY 2022 Actual</t>
  </si>
  <si>
    <t xml:space="preserve"> </t>
  </si>
  <si>
    <t>STEM Education</t>
  </si>
  <si>
    <t>CHIPS and Science</t>
  </si>
  <si>
    <t>NATIONAL SCIENCE FOUNDATION SUMMARY TABLE</t>
  </si>
  <si>
    <t>IA</t>
  </si>
  <si>
    <r>
      <t>FY 2022
Actual</t>
    </r>
    <r>
      <rPr>
        <vertAlign val="superscript"/>
        <sz val="10"/>
        <color theme="1" tint="4.9989318521683403E-2"/>
        <rFont val="Open Sans"/>
        <family val="2"/>
      </rPr>
      <t>1</t>
    </r>
  </si>
  <si>
    <t xml:space="preserve">   GEO: OPP</t>
  </si>
  <si>
    <t xml:space="preserve">     U.S. Antarctic Logistics Activities</t>
  </si>
  <si>
    <t>Agency Operations &amp; Award Mgmt.</t>
  </si>
  <si>
    <t>National Science Board</t>
  </si>
  <si>
    <r>
      <t>FY 2023 Estimate Base</t>
    </r>
    <r>
      <rPr>
        <vertAlign val="superscript"/>
        <sz val="10"/>
        <color theme="1" tint="4.9989318521683403E-2"/>
        <rFont val="Open Sans"/>
        <family val="2"/>
      </rPr>
      <t>2</t>
    </r>
  </si>
  <si>
    <r>
      <rPr>
        <vertAlign val="superscript"/>
        <sz val="9"/>
        <color theme="1" tint="4.9989318521683403E-2"/>
        <rFont val="Open Sans"/>
        <family val="2"/>
      </rPr>
      <t>3</t>
    </r>
    <r>
      <rPr>
        <sz val="9"/>
        <color theme="1" tint="4.9989318521683403E-2"/>
        <rFont val="Open Sans"/>
        <family val="2"/>
      </rPr>
      <t xml:space="preserve"> Captures both the FY 2023 Omnibus appropriation and the Disaster Relief Supplemental base.</t>
    </r>
  </si>
  <si>
    <t>FY 2023 
Estimate 
Total</t>
  </si>
  <si>
    <r>
      <t>FY 2023 Base Total</t>
    </r>
    <r>
      <rPr>
        <vertAlign val="superscript"/>
        <sz val="10"/>
        <color theme="1" tint="4.9989318521683403E-2"/>
        <rFont val="Open Sans"/>
        <family val="2"/>
      </rPr>
      <t>3</t>
    </r>
  </si>
  <si>
    <t>Base</t>
  </si>
  <si>
    <t>TIP</t>
  </si>
  <si>
    <r>
      <t>Major Res. Equip. &amp; Fac. Construction</t>
    </r>
    <r>
      <rPr>
        <b/>
        <vertAlign val="superscript"/>
        <sz val="10"/>
        <color theme="1" tint="4.9989318521683403E-2"/>
        <rFont val="Open Sans"/>
        <family val="2"/>
      </rPr>
      <t>1</t>
    </r>
  </si>
  <si>
    <r>
      <rPr>
        <vertAlign val="superscript"/>
        <sz val="9"/>
        <color theme="1" tint="4.9989318521683403E-2"/>
        <rFont val="Open Sans"/>
        <family val="2"/>
      </rPr>
      <t>1</t>
    </r>
    <r>
      <rPr>
        <sz val="9"/>
        <color theme="1" tint="4.9989318521683403E-2"/>
        <rFont val="Open Sans"/>
        <family val="2"/>
      </rPr>
      <t xml:space="preserve"> Excludes $360.65 million provided by the American Rescue Plan supplemental appropriation and $23.45 million provided by the “Extending Government Funding and Delivering Emergency Assistance Act", for necessary expenses related to RCRV construction impacted by Hurricane Ida.</t>
    </r>
  </si>
  <si>
    <t>Disaster Relief Supplemental</t>
  </si>
  <si>
    <t>RI Damage Mitigation</t>
  </si>
  <si>
    <r>
      <rPr>
        <vertAlign val="superscript"/>
        <sz val="9"/>
        <color theme="1" tint="4.9989318521683403E-2"/>
        <rFont val="Open Sans"/>
        <family val="2"/>
      </rPr>
      <t>2</t>
    </r>
    <r>
      <rPr>
        <sz val="9"/>
        <color theme="1" tint="4.9989318521683403E-2"/>
        <rFont val="Open Sans"/>
        <family val="2"/>
      </rPr>
      <t xml:space="preserve"> Reflects the proposed transfer of $15.0 million from R&amp;RA to AOAM as part of the Current Plan request, still pending prior to publication. This information differes from what is shown in the President's Budget Request which shows NSF's Enacted FY 2023 funding levels. </t>
    </r>
  </si>
  <si>
    <r>
      <t xml:space="preserve">FY 2024 
Request
</t>
    </r>
    <r>
      <rPr>
        <b/>
        <sz val="10"/>
        <color rgb="FFFF0000"/>
        <rFont val="Open Sans"/>
        <family val="2"/>
      </rPr>
      <t>REVISED</t>
    </r>
  </si>
  <si>
    <r>
      <t xml:space="preserve">FY 2024 Request </t>
    </r>
    <r>
      <rPr>
        <b/>
        <sz val="10"/>
        <color rgb="FFFF0000"/>
        <rFont val="Open Sans"/>
        <family val="2"/>
      </rPr>
      <t>REVISED</t>
    </r>
    <r>
      <rPr>
        <b/>
        <sz val="10"/>
        <color theme="1" tint="4.9989318521683403E-2"/>
        <rFont val="Open Sans"/>
        <family val="2"/>
      </rPr>
      <t xml:space="preserve"> change over: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</si>
</sst>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quot;$&quot;#,##0.00;\-&quot;$&quot;#,##0.00;&quot;-&quot;??"/>
    <numFmt numFmtId="165" formatCode="#,##0.00;\-#,##0.00;&quot;-&quot;??"/>
    <numFmt numFmtId="166" formatCode="0.0%;\-0.0%;&quot;-&quot;??"/>
    <numFmt numFmtId="167" formatCode="&quot;$&quot;#,##0.000;\-&quot;$&quot;#,##0.000;&quot;-&quot;??"/>
    <numFmt numFmtId="168" formatCode="#,##0.000_);\(#,##0.000\)"/>
  </numFmts>
  <fonts count="25" x14ac:knownFonts="1">
    <font>
      <sz val="11"/>
      <color theme="1"/>
      <name val="Times New Roman"/>
      <family val="2"/>
    </font>
    <font>
      <sz val="11"/>
      <color theme="1"/>
      <name val="Calibri"/>
      <family val="2"/>
      <scheme val="minor"/>
    </font>
    <font>
      <sz val="11"/>
      <color theme="1"/>
      <name val="Calibri"/>
      <family val="2"/>
      <scheme val="minor"/>
    </font>
    <font>
      <sz val="10"/>
      <name val="Arial"/>
      <family val="2"/>
    </font>
    <font>
      <sz val="11"/>
      <color theme="1"/>
      <name val="Arial"/>
      <family val="2"/>
    </font>
    <font>
      <sz val="10"/>
      <name val="Arial"/>
      <family val="2"/>
    </font>
    <font>
      <u/>
      <sz val="10"/>
      <color theme="10"/>
      <name val="Arial"/>
      <family val="2"/>
    </font>
    <font>
      <sz val="10"/>
      <name val="Arial"/>
      <family val="2"/>
    </font>
    <font>
      <sz val="8"/>
      <name val="Times New Roman"/>
      <family val="2"/>
    </font>
    <font>
      <b/>
      <sz val="10"/>
      <color theme="1" tint="4.9989318521683403E-2"/>
      <name val="Open Sans"/>
      <family val="2"/>
    </font>
    <font>
      <b/>
      <sz val="9"/>
      <color theme="1" tint="4.9989318521683403E-2"/>
      <name val="Open Sans"/>
      <family val="2"/>
    </font>
    <font>
      <sz val="9"/>
      <color theme="1" tint="4.9989318521683403E-2"/>
      <name val="Open Sans"/>
      <family val="2"/>
    </font>
    <font>
      <sz val="10"/>
      <color theme="1" tint="4.9989318521683403E-2"/>
      <name val="Open Sans"/>
      <family val="2"/>
    </font>
    <font>
      <vertAlign val="superscript"/>
      <sz val="10"/>
      <color theme="1" tint="4.9989318521683403E-2"/>
      <name val="Open Sans"/>
      <family val="2"/>
    </font>
    <font>
      <i/>
      <sz val="9"/>
      <color theme="1" tint="4.9989318521683403E-2"/>
      <name val="Open Sans"/>
      <family val="2"/>
    </font>
    <font>
      <i/>
      <sz val="10"/>
      <color theme="1" tint="4.9989318521683403E-2"/>
      <name val="Open Sans"/>
      <family val="2"/>
    </font>
    <font>
      <vertAlign val="superscript"/>
      <sz val="9"/>
      <color theme="1" tint="4.9989318521683403E-2"/>
      <name val="Open Sans"/>
      <family val="2"/>
    </font>
    <font>
      <b/>
      <sz val="16"/>
      <color rgb="FFFF0000"/>
      <name val="Open Sans"/>
      <family val="2"/>
    </font>
    <font>
      <sz val="12"/>
      <color rgb="FFFF0000"/>
      <name val="Open Sans"/>
      <family val="2"/>
    </font>
    <font>
      <b/>
      <vertAlign val="superscript"/>
      <sz val="10"/>
      <color theme="1" tint="4.9989318521683403E-2"/>
      <name val="Open Sans"/>
      <family val="2"/>
    </font>
    <font>
      <b/>
      <sz val="10"/>
      <color theme="1" tint="4.9989318521683403E-2"/>
      <name val="Open Sans"/>
      <family val="2"/>
    </font>
    <font>
      <sz val="9"/>
      <color theme="1" tint="4.9989318521683403E-2"/>
      <name val="Open Sans"/>
      <family val="2"/>
    </font>
    <font>
      <b/>
      <sz val="10"/>
      <color rgb="FFFF0000"/>
      <name val="Open Sans"/>
      <family val="2"/>
    </font>
    <font>
      <b/>
      <sz val="10"/>
      <name val="Open Sans"/>
      <family val="2"/>
    </font>
    <font>
      <sz val="10"/>
      <name val="Open Sans"/>
      <family val="2"/>
    </font>
  </fonts>
  <fills count="2">
    <fill>
      <patternFill patternType="none"/>
    </fill>
    <fill>
      <patternFill patternType="gray125"/>
    </fill>
  </fills>
  <borders count="24">
    <border>
      <left/>
      <right/>
      <top/>
      <bottom/>
      <diagonal/>
    </border>
    <border>
      <left/>
      <right/>
      <top/>
      <bottom style="medium">
        <color indexed="64"/>
      </bottom>
      <diagonal/>
    </border>
    <border>
      <left/>
      <right style="medium">
        <color indexed="64"/>
      </right>
      <top/>
      <bottom/>
      <diagonal/>
    </border>
    <border>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s>
  <cellStyleXfs count="19">
    <xf numFmtId="0" fontId="0" fillId="0" borderId="0"/>
    <xf numFmtId="0" fontId="3" fillId="0" borderId="0"/>
    <xf numFmtId="0" fontId="5" fillId="0" borderId="0"/>
    <xf numFmtId="44" fontId="5" fillId="0" borderId="0" applyFont="0" applyFill="0" applyBorder="0" applyAlignment="0" applyProtection="0"/>
    <xf numFmtId="0" fontId="6" fillId="0" borderId="0" applyNumberForma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0" fontId="7" fillId="0" borderId="0"/>
    <xf numFmtId="0" fontId="2" fillId="0" borderId="0"/>
    <xf numFmtId="0" fontId="4" fillId="0" borderId="0"/>
    <xf numFmtId="0" fontId="2" fillId="0" borderId="0"/>
    <xf numFmtId="0" fontId="2" fillId="0" borderId="0"/>
    <xf numFmtId="0" fontId="3" fillId="0" borderId="0"/>
    <xf numFmtId="0" fontId="2" fillId="0" borderId="0"/>
    <xf numFmtId="43" fontId="4" fillId="0" borderId="0" applyFont="0" applyFill="0" applyBorder="0" applyAlignment="0" applyProtection="0"/>
    <xf numFmtId="0" fontId="1" fillId="0" borderId="0"/>
  </cellStyleXfs>
  <cellXfs count="125">
    <xf numFmtId="0" fontId="0" fillId="0" borderId="0" xfId="0"/>
    <xf numFmtId="0" fontId="11" fillId="0" borderId="0" xfId="0" applyFont="1"/>
    <xf numFmtId="0" fontId="14" fillId="0" borderId="0" xfId="0" applyFont="1"/>
    <xf numFmtId="0" fontId="10" fillId="0" borderId="0" xfId="0" applyFont="1"/>
    <xf numFmtId="0" fontId="11" fillId="0" borderId="0" xfId="0" applyFont="1" applyAlignment="1">
      <alignment vertical="top"/>
    </xf>
    <xf numFmtId="0" fontId="10" fillId="0" borderId="0" xfId="1" applyFont="1" applyAlignment="1" applyProtection="1">
      <alignment horizontal="center" vertical="top" wrapText="1" readingOrder="1"/>
      <protection locked="0"/>
    </xf>
    <xf numFmtId="0" fontId="10" fillId="0" borderId="0" xfId="1" applyFont="1"/>
    <xf numFmtId="0" fontId="17" fillId="0" borderId="0" xfId="0" applyFont="1"/>
    <xf numFmtId="0" fontId="11" fillId="0" borderId="0" xfId="1" applyFont="1" applyAlignment="1" applyProtection="1">
      <alignment horizontal="center" vertical="top" wrapText="1" readingOrder="1"/>
      <protection locked="0"/>
    </xf>
    <xf numFmtId="0" fontId="12" fillId="0" borderId="12" xfId="1" applyFont="1" applyBorder="1" applyAlignment="1" applyProtection="1">
      <alignment horizontal="center" vertical="top" wrapText="1" readingOrder="1"/>
      <protection locked="0"/>
    </xf>
    <xf numFmtId="0" fontId="12" fillId="0" borderId="4" xfId="1" applyFont="1" applyBorder="1" applyAlignment="1" applyProtection="1">
      <alignment horizontal="center" vertical="top" wrapText="1" readingOrder="1"/>
      <protection locked="0"/>
    </xf>
    <xf numFmtId="0" fontId="12" fillId="0" borderId="12" xfId="1" applyFont="1" applyBorder="1" applyAlignment="1" applyProtection="1">
      <alignment vertical="top" wrapText="1" readingOrder="1"/>
      <protection locked="0"/>
    </xf>
    <xf numFmtId="0" fontId="12" fillId="0" borderId="10" xfId="1" applyFont="1" applyBorder="1" applyAlignment="1" applyProtection="1">
      <alignment wrapText="1" readingOrder="1"/>
      <protection locked="0"/>
    </xf>
    <xf numFmtId="0" fontId="11" fillId="0" borderId="0" xfId="1" applyFont="1" applyAlignment="1">
      <alignment readingOrder="1"/>
    </xf>
    <xf numFmtId="0" fontId="12" fillId="0" borderId="14" xfId="1" applyFont="1" applyBorder="1" applyAlignment="1" applyProtection="1">
      <alignment wrapText="1" readingOrder="1"/>
      <protection locked="0"/>
    </xf>
    <xf numFmtId="0" fontId="9" fillId="0" borderId="15" xfId="1" applyFont="1" applyBorder="1" applyAlignment="1" applyProtection="1">
      <alignment horizontal="right" wrapText="1" readingOrder="1"/>
      <protection locked="0"/>
    </xf>
    <xf numFmtId="0" fontId="9" fillId="0" borderId="14" xfId="1" applyFont="1" applyBorder="1" applyAlignment="1" applyProtection="1">
      <alignment horizontal="right" wrapText="1" readingOrder="1"/>
      <protection locked="0"/>
    </xf>
    <xf numFmtId="0" fontId="9" fillId="0" borderId="20" xfId="1" applyFont="1" applyBorder="1" applyAlignment="1" applyProtection="1">
      <alignment horizontal="right" wrapText="1" readingOrder="1"/>
      <protection locked="0"/>
    </xf>
    <xf numFmtId="0" fontId="9" fillId="0" borderId="16" xfId="1" applyFont="1" applyBorder="1" applyAlignment="1" applyProtection="1">
      <alignment horizontal="right" wrapText="1" readingOrder="1"/>
      <protection locked="0"/>
    </xf>
    <xf numFmtId="0" fontId="10" fillId="0" borderId="0" xfId="1" applyFont="1" applyAlignment="1" applyProtection="1">
      <alignment horizontal="right" wrapText="1" readingOrder="1"/>
      <protection locked="0"/>
    </xf>
    <xf numFmtId="0" fontId="12" fillId="0" borderId="10" xfId="1" applyFont="1" applyBorder="1" applyAlignment="1" applyProtection="1">
      <alignment horizontal="left" vertical="top" wrapText="1" indent="2" readingOrder="1"/>
      <protection locked="0"/>
    </xf>
    <xf numFmtId="167" fontId="12" fillId="0" borderId="0" xfId="2" applyNumberFormat="1" applyFont="1" applyAlignment="1" applyProtection="1">
      <alignment vertical="top" readingOrder="1"/>
      <protection locked="0"/>
    </xf>
    <xf numFmtId="164" fontId="12" fillId="0" borderId="10" xfId="2" applyNumberFormat="1" applyFont="1" applyBorder="1" applyAlignment="1" applyProtection="1">
      <alignment vertical="top" readingOrder="1"/>
      <protection locked="0"/>
    </xf>
    <xf numFmtId="164" fontId="12" fillId="0" borderId="8" xfId="2" applyNumberFormat="1" applyFont="1" applyBorder="1" applyAlignment="1" applyProtection="1">
      <alignment vertical="top" readingOrder="1"/>
      <protection locked="0"/>
    </xf>
    <xf numFmtId="166" fontId="12" fillId="0" borderId="8" xfId="2" applyNumberFormat="1" applyFont="1" applyBorder="1" applyAlignment="1" applyProtection="1">
      <alignment horizontal="right" vertical="top" readingOrder="1"/>
      <protection locked="0"/>
    </xf>
    <xf numFmtId="164" fontId="12" fillId="0" borderId="0" xfId="2" applyNumberFormat="1" applyFont="1" applyAlignment="1" applyProtection="1">
      <alignment horizontal="right" vertical="top" readingOrder="1"/>
      <protection locked="0"/>
    </xf>
    <xf numFmtId="166" fontId="12" fillId="0" borderId="2" xfId="2" applyNumberFormat="1" applyFont="1" applyBorder="1" applyAlignment="1" applyProtection="1">
      <alignment horizontal="right" vertical="top" readingOrder="1"/>
      <protection locked="0"/>
    </xf>
    <xf numFmtId="0" fontId="11" fillId="0" borderId="0" xfId="1" applyFont="1" applyAlignment="1" applyProtection="1">
      <alignment horizontal="right" vertical="top" wrapText="1" readingOrder="1"/>
      <protection locked="0"/>
    </xf>
    <xf numFmtId="165" fontId="12" fillId="0" borderId="0" xfId="2" applyNumberFormat="1" applyFont="1" applyAlignment="1" applyProtection="1">
      <alignment vertical="top" readingOrder="1"/>
      <protection locked="0"/>
    </xf>
    <xf numFmtId="165" fontId="12" fillId="0" borderId="10" xfId="2" applyNumberFormat="1" applyFont="1" applyBorder="1" applyAlignment="1" applyProtection="1">
      <alignment vertical="top" readingOrder="1"/>
      <protection locked="0"/>
    </xf>
    <xf numFmtId="165" fontId="12" fillId="0" borderId="8" xfId="2" applyNumberFormat="1" applyFont="1" applyBorder="1" applyAlignment="1" applyProtection="1">
      <alignment vertical="top" readingOrder="1"/>
      <protection locked="0"/>
    </xf>
    <xf numFmtId="165" fontId="12" fillId="0" borderId="10" xfId="2" applyNumberFormat="1" applyFont="1" applyBorder="1" applyAlignment="1" applyProtection="1">
      <alignment horizontal="right" vertical="top" readingOrder="1"/>
      <protection locked="0"/>
    </xf>
    <xf numFmtId="165" fontId="12" fillId="0" borderId="0" xfId="2" applyNumberFormat="1" applyFont="1" applyAlignment="1" applyProtection="1">
      <alignment horizontal="right" vertical="top" readingOrder="1"/>
      <protection locked="0"/>
    </xf>
    <xf numFmtId="0" fontId="14" fillId="0" borderId="0" xfId="1" applyFont="1" applyAlignment="1" applyProtection="1">
      <alignment horizontal="right" vertical="top" wrapText="1" readingOrder="1"/>
      <protection locked="0"/>
    </xf>
    <xf numFmtId="168" fontId="11" fillId="0" borderId="0" xfId="1" applyNumberFormat="1" applyFont="1" applyAlignment="1" applyProtection="1">
      <alignment horizontal="right" vertical="top" wrapText="1" readingOrder="1"/>
      <protection locked="0"/>
    </xf>
    <xf numFmtId="0" fontId="15" fillId="0" borderId="10" xfId="1" applyFont="1" applyBorder="1" applyAlignment="1" applyProtection="1">
      <alignment horizontal="left" vertical="top" wrapText="1" indent="3" readingOrder="1"/>
      <protection locked="0"/>
    </xf>
    <xf numFmtId="165" fontId="15" fillId="0" borderId="0" xfId="2" applyNumberFormat="1" applyFont="1" applyAlignment="1" applyProtection="1">
      <alignment vertical="top" readingOrder="1"/>
      <protection locked="0"/>
    </xf>
    <xf numFmtId="165" fontId="15" fillId="0" borderId="10" xfId="2" applyNumberFormat="1" applyFont="1" applyBorder="1" applyAlignment="1" applyProtection="1">
      <alignment vertical="top" readingOrder="1"/>
      <protection locked="0"/>
    </xf>
    <xf numFmtId="165" fontId="15" fillId="0" borderId="8" xfId="2" applyNumberFormat="1" applyFont="1" applyBorder="1" applyAlignment="1" applyProtection="1">
      <alignment vertical="top" readingOrder="1"/>
      <protection locked="0"/>
    </xf>
    <xf numFmtId="165" fontId="15" fillId="0" borderId="10" xfId="2" applyNumberFormat="1" applyFont="1" applyBorder="1" applyAlignment="1" applyProtection="1">
      <alignment horizontal="right" vertical="top" readingOrder="1"/>
      <protection locked="0"/>
    </xf>
    <xf numFmtId="166" fontId="15" fillId="0" borderId="8" xfId="2" applyNumberFormat="1" applyFont="1" applyBorder="1" applyAlignment="1" applyProtection="1">
      <alignment horizontal="right" vertical="top" readingOrder="1"/>
      <protection locked="0"/>
    </xf>
    <xf numFmtId="165" fontId="15" fillId="0" borderId="0" xfId="2" applyNumberFormat="1" applyFont="1" applyAlignment="1" applyProtection="1">
      <alignment horizontal="right" vertical="top" readingOrder="1"/>
      <protection locked="0"/>
    </xf>
    <xf numFmtId="166" fontId="15" fillId="0" borderId="2" xfId="2" applyNumberFormat="1" applyFont="1" applyBorder="1" applyAlignment="1" applyProtection="1">
      <alignment horizontal="right" vertical="top" readingOrder="1"/>
      <protection locked="0"/>
    </xf>
    <xf numFmtId="0" fontId="15" fillId="0" borderId="10" xfId="0" applyFont="1" applyBorder="1" applyAlignment="1">
      <alignment horizontal="left" indent="4"/>
    </xf>
    <xf numFmtId="165" fontId="15" fillId="0" borderId="10" xfId="1" applyNumberFormat="1" applyFont="1" applyBorder="1" applyAlignment="1" applyProtection="1">
      <alignment vertical="top" readingOrder="1"/>
      <protection locked="0"/>
    </xf>
    <xf numFmtId="165" fontId="15" fillId="0" borderId="8" xfId="1" applyNumberFormat="1" applyFont="1" applyBorder="1" applyAlignment="1" applyProtection="1">
      <alignment vertical="top" readingOrder="1"/>
      <protection locked="0"/>
    </xf>
    <xf numFmtId="165" fontId="15" fillId="0" borderId="10" xfId="1" applyNumberFormat="1" applyFont="1" applyBorder="1" applyAlignment="1" applyProtection="1">
      <alignment horizontal="right" vertical="top" readingOrder="1"/>
      <protection locked="0"/>
    </xf>
    <xf numFmtId="166" fontId="15" fillId="0" borderId="8" xfId="1" applyNumberFormat="1" applyFont="1" applyBorder="1" applyAlignment="1" applyProtection="1">
      <alignment horizontal="right" vertical="top" readingOrder="1"/>
      <protection locked="0"/>
    </xf>
    <xf numFmtId="165" fontId="15" fillId="0" borderId="0" xfId="1" applyNumberFormat="1" applyFont="1" applyAlignment="1" applyProtection="1">
      <alignment horizontal="right" vertical="top" readingOrder="1"/>
      <protection locked="0"/>
    </xf>
    <xf numFmtId="166" fontId="15" fillId="0" borderId="2" xfId="1" applyNumberFormat="1" applyFont="1" applyBorder="1" applyAlignment="1" applyProtection="1">
      <alignment horizontal="right" vertical="top" readingOrder="1"/>
      <protection locked="0"/>
    </xf>
    <xf numFmtId="0" fontId="9" fillId="0" borderId="12" xfId="1" applyFont="1" applyBorder="1" applyAlignment="1" applyProtection="1">
      <alignment vertical="top" wrapText="1" readingOrder="1"/>
      <protection locked="0"/>
    </xf>
    <xf numFmtId="164" fontId="9" fillId="0" borderId="4" xfId="2" applyNumberFormat="1" applyFont="1" applyBorder="1" applyAlignment="1" applyProtection="1">
      <alignment vertical="top" readingOrder="1"/>
      <protection locked="0"/>
    </xf>
    <xf numFmtId="167" fontId="9" fillId="0" borderId="12" xfId="2" applyNumberFormat="1" applyFont="1" applyBorder="1" applyAlignment="1" applyProtection="1">
      <alignment vertical="top" readingOrder="1"/>
      <protection locked="0"/>
    </xf>
    <xf numFmtId="164" fontId="9" fillId="0" borderId="12" xfId="2" applyNumberFormat="1" applyFont="1" applyBorder="1" applyAlignment="1" applyProtection="1">
      <alignment horizontal="right" vertical="top" readingOrder="1"/>
      <protection locked="0"/>
    </xf>
    <xf numFmtId="166" fontId="9" fillId="0" borderId="7" xfId="2" applyNumberFormat="1" applyFont="1" applyBorder="1" applyAlignment="1" applyProtection="1">
      <alignment horizontal="right" vertical="top" readingOrder="1"/>
      <protection locked="0"/>
    </xf>
    <xf numFmtId="166" fontId="9" fillId="0" borderId="13" xfId="2" applyNumberFormat="1" applyFont="1" applyBorder="1" applyAlignment="1" applyProtection="1">
      <alignment horizontal="right" vertical="top" readingOrder="1"/>
      <protection locked="0"/>
    </xf>
    <xf numFmtId="7" fontId="10" fillId="0" borderId="0" xfId="1" applyNumberFormat="1" applyFont="1" applyAlignment="1" applyProtection="1">
      <alignment horizontal="left" vertical="top" readingOrder="1"/>
      <protection locked="0"/>
    </xf>
    <xf numFmtId="0" fontId="9" fillId="0" borderId="10" xfId="1" applyFont="1" applyBorder="1" applyAlignment="1" applyProtection="1">
      <alignment vertical="top" wrapText="1" readingOrder="1"/>
      <protection locked="0"/>
    </xf>
    <xf numFmtId="164" fontId="9" fillId="0" borderId="0" xfId="2" applyNumberFormat="1" applyFont="1" applyAlignment="1" applyProtection="1">
      <alignment vertical="top" readingOrder="1"/>
      <protection locked="0"/>
    </xf>
    <xf numFmtId="164" fontId="9" fillId="0" borderId="10" xfId="2" applyNumberFormat="1" applyFont="1" applyBorder="1" applyAlignment="1" applyProtection="1">
      <alignment vertical="top" readingOrder="1"/>
      <protection locked="0"/>
    </xf>
    <xf numFmtId="164" fontId="9" fillId="0" borderId="8" xfId="2" applyNumberFormat="1" applyFont="1" applyBorder="1" applyAlignment="1" applyProtection="1">
      <alignment vertical="top" readingOrder="1"/>
      <protection locked="0"/>
    </xf>
    <xf numFmtId="164" fontId="9" fillId="0" borderId="10" xfId="2" applyNumberFormat="1" applyFont="1" applyBorder="1" applyAlignment="1" applyProtection="1">
      <alignment horizontal="right" vertical="top" readingOrder="1"/>
      <protection locked="0"/>
    </xf>
    <xf numFmtId="166" fontId="9" fillId="0" borderId="8" xfId="2" applyNumberFormat="1" applyFont="1" applyBorder="1" applyAlignment="1" applyProtection="1">
      <alignment horizontal="right" vertical="top" readingOrder="1"/>
      <protection locked="0"/>
    </xf>
    <xf numFmtId="166" fontId="9" fillId="0" borderId="2" xfId="2" applyNumberFormat="1" applyFont="1" applyBorder="1" applyAlignment="1" applyProtection="1">
      <alignment horizontal="right" vertical="top" readingOrder="1"/>
      <protection locked="0"/>
    </xf>
    <xf numFmtId="0" fontId="10" fillId="0" borderId="0" xfId="1" applyFont="1" applyAlignment="1" applyProtection="1">
      <alignment horizontal="left" vertical="top" readingOrder="1"/>
      <protection locked="0"/>
    </xf>
    <xf numFmtId="7" fontId="11" fillId="0" borderId="0" xfId="0" applyNumberFormat="1" applyFont="1"/>
    <xf numFmtId="0" fontId="9" fillId="0" borderId="11" xfId="1" applyFont="1" applyBorder="1" applyAlignment="1" applyProtection="1">
      <alignment vertical="top" wrapText="1" readingOrder="1"/>
      <protection locked="0"/>
    </xf>
    <xf numFmtId="164" fontId="9" fillId="0" borderId="5" xfId="2" applyNumberFormat="1" applyFont="1" applyBorder="1" applyAlignment="1" applyProtection="1">
      <alignment vertical="top" readingOrder="1"/>
      <protection locked="0"/>
    </xf>
    <xf numFmtId="164" fontId="9" fillId="0" borderId="11" xfId="2" applyNumberFormat="1" applyFont="1" applyBorder="1" applyAlignment="1" applyProtection="1">
      <alignment vertical="top" readingOrder="1"/>
      <protection locked="0"/>
    </xf>
    <xf numFmtId="164" fontId="9" fillId="0" borderId="9" xfId="2" applyNumberFormat="1" applyFont="1" applyBorder="1" applyAlignment="1" applyProtection="1">
      <alignment vertical="top" readingOrder="1"/>
      <protection locked="0"/>
    </xf>
    <xf numFmtId="164" fontId="9" fillId="0" borderId="11" xfId="2" applyNumberFormat="1" applyFont="1" applyBorder="1" applyAlignment="1" applyProtection="1">
      <alignment horizontal="right" vertical="top" readingOrder="1"/>
      <protection locked="0"/>
    </xf>
    <xf numFmtId="166" fontId="9" fillId="0" borderId="9" xfId="2" applyNumberFormat="1" applyFont="1" applyBorder="1" applyAlignment="1" applyProtection="1">
      <alignment horizontal="right" vertical="top" readingOrder="1"/>
      <protection locked="0"/>
    </xf>
    <xf numFmtId="166" fontId="9" fillId="0" borderId="6" xfId="2" applyNumberFormat="1" applyFont="1" applyBorder="1" applyAlignment="1" applyProtection="1">
      <alignment horizontal="right" vertical="top" readingOrder="1"/>
      <protection locked="0"/>
    </xf>
    <xf numFmtId="0" fontId="10" fillId="0" borderId="0" xfId="1" applyFont="1" applyAlignment="1" applyProtection="1">
      <alignment horizontal="right" vertical="top" wrapText="1" readingOrder="1"/>
      <protection locked="0"/>
    </xf>
    <xf numFmtId="165" fontId="12" fillId="0" borderId="8" xfId="2" applyNumberFormat="1" applyFont="1" applyBorder="1" applyAlignment="1" applyProtection="1">
      <alignment horizontal="right" vertical="top" readingOrder="1"/>
      <protection locked="0"/>
    </xf>
    <xf numFmtId="0" fontId="14" fillId="0" borderId="0" xfId="1" applyFont="1"/>
    <xf numFmtId="0" fontId="9" fillId="0" borderId="11" xfId="0" applyFont="1" applyBorder="1" applyAlignment="1">
      <alignment vertical="top"/>
    </xf>
    <xf numFmtId="164" fontId="9" fillId="0" borderId="5" xfId="0" applyNumberFormat="1" applyFont="1" applyBorder="1" applyAlignment="1">
      <alignment vertical="top"/>
    </xf>
    <xf numFmtId="164" fontId="9" fillId="0" borderId="11" xfId="0" applyNumberFormat="1" applyFont="1" applyBorder="1" applyAlignment="1">
      <alignment vertical="top"/>
    </xf>
    <xf numFmtId="164" fontId="9" fillId="0" borderId="9" xfId="0" applyNumberFormat="1" applyFont="1" applyBorder="1" applyAlignment="1">
      <alignment vertical="top"/>
    </xf>
    <xf numFmtId="164" fontId="9" fillId="0" borderId="11" xfId="0" applyNumberFormat="1" applyFont="1" applyBorder="1" applyAlignment="1">
      <alignment horizontal="right" vertical="top"/>
    </xf>
    <xf numFmtId="166" fontId="9" fillId="0" borderId="9" xfId="0" applyNumberFormat="1" applyFont="1" applyBorder="1" applyAlignment="1">
      <alignment horizontal="right" vertical="top"/>
    </xf>
    <xf numFmtId="166" fontId="9" fillId="0" borderId="6" xfId="0" applyNumberFormat="1" applyFont="1" applyBorder="1" applyAlignment="1">
      <alignment vertical="top"/>
    </xf>
    <xf numFmtId="0" fontId="10" fillId="0" borderId="0" xfId="0" applyFont="1" applyAlignment="1">
      <alignment vertical="center"/>
    </xf>
    <xf numFmtId="0" fontId="18" fillId="0" borderId="0" xfId="0" applyFont="1"/>
    <xf numFmtId="0" fontId="9" fillId="0" borderId="7" xfId="1" applyFont="1" applyBorder="1" applyAlignment="1" applyProtection="1">
      <alignment horizontal="center" vertical="top" wrapText="1" readingOrder="1"/>
      <protection locked="0"/>
    </xf>
    <xf numFmtId="164" fontId="9" fillId="0" borderId="7" xfId="2" applyNumberFormat="1" applyFont="1" applyBorder="1" applyAlignment="1" applyProtection="1">
      <alignment vertical="top" readingOrder="1"/>
      <protection locked="0"/>
    </xf>
    <xf numFmtId="164" fontId="9" fillId="0" borderId="8" xfId="2" applyNumberFormat="1" applyFont="1" applyBorder="1" applyAlignment="1" applyProtection="1">
      <alignment horizontal="right" vertical="top" readingOrder="1"/>
      <protection locked="0"/>
    </xf>
    <xf numFmtId="164" fontId="12" fillId="0" borderId="0" xfId="2" applyNumberFormat="1" applyFont="1" applyAlignment="1" applyProtection="1">
      <alignment vertical="top" readingOrder="1"/>
      <protection locked="0"/>
    </xf>
    <xf numFmtId="165" fontId="15" fillId="0" borderId="0" xfId="1" applyNumberFormat="1" applyFont="1" applyAlignment="1" applyProtection="1">
      <alignment vertical="top" readingOrder="1"/>
      <protection locked="0"/>
    </xf>
    <xf numFmtId="164" fontId="9" fillId="0" borderId="15" xfId="2" applyNumberFormat="1" applyFont="1" applyBorder="1" applyAlignment="1" applyProtection="1">
      <alignment vertical="top" readingOrder="1"/>
      <protection locked="0"/>
    </xf>
    <xf numFmtId="164" fontId="9" fillId="0" borderId="0" xfId="2" applyNumberFormat="1" applyFont="1" applyAlignment="1" applyProtection="1">
      <alignment horizontal="right" vertical="top" readingOrder="1"/>
      <protection locked="0"/>
    </xf>
    <xf numFmtId="165" fontId="12" fillId="0" borderId="17" xfId="2" applyNumberFormat="1" applyFont="1" applyBorder="1" applyAlignment="1" applyProtection="1">
      <alignment vertical="top" readingOrder="1"/>
      <protection locked="0"/>
    </xf>
    <xf numFmtId="0" fontId="20" fillId="0" borderId="10" xfId="1" applyFont="1" applyBorder="1" applyAlignment="1" applyProtection="1">
      <alignment vertical="top" wrapText="1" readingOrder="1"/>
      <protection locked="0"/>
    </xf>
    <xf numFmtId="0" fontId="11" fillId="0" borderId="0" xfId="0" applyFont="1" applyAlignment="1">
      <alignment horizontal="left" vertical="top" wrapText="1"/>
    </xf>
    <xf numFmtId="0" fontId="21" fillId="0" borderId="0" xfId="0" applyFont="1" applyAlignment="1">
      <alignment horizontal="left" vertical="top" wrapText="1"/>
    </xf>
    <xf numFmtId="0" fontId="9" fillId="0" borderId="0" xfId="1" applyFont="1" applyAlignment="1" applyProtection="1">
      <alignment horizontal="center" vertical="top" wrapText="1" readingOrder="1"/>
      <protection locked="0"/>
    </xf>
    <xf numFmtId="0" fontId="12" fillId="0" borderId="1" xfId="1" applyFont="1" applyBorder="1" applyAlignment="1" applyProtection="1">
      <alignment horizontal="center" vertical="top" wrapText="1" readingOrder="1"/>
      <protection locked="0"/>
    </xf>
    <xf numFmtId="0" fontId="9" fillId="0" borderId="0" xfId="1" applyFont="1" applyAlignment="1" applyProtection="1">
      <alignment horizontal="right" wrapText="1" readingOrder="1"/>
      <protection locked="0"/>
    </xf>
    <xf numFmtId="0" fontId="9" fillId="0" borderId="15" xfId="1" applyFont="1" applyBorder="1" applyAlignment="1" applyProtection="1">
      <alignment horizontal="right" wrapText="1" readingOrder="1"/>
      <protection locked="0"/>
    </xf>
    <xf numFmtId="0" fontId="9" fillId="0" borderId="18" xfId="1" applyFont="1" applyBorder="1" applyAlignment="1" applyProtection="1">
      <alignment horizontal="right" wrapText="1" readingOrder="1"/>
      <protection locked="0"/>
    </xf>
    <xf numFmtId="0" fontId="9" fillId="0" borderId="17" xfId="1" applyFont="1" applyBorder="1" applyAlignment="1" applyProtection="1">
      <alignment horizontal="right" wrapText="1" readingOrder="1"/>
      <protection locked="0"/>
    </xf>
    <xf numFmtId="0" fontId="9" fillId="0" borderId="19" xfId="1" applyFont="1" applyBorder="1" applyAlignment="1" applyProtection="1">
      <alignment horizontal="right" wrapText="1" readingOrder="1"/>
      <protection locked="0"/>
    </xf>
    <xf numFmtId="0" fontId="9" fillId="0" borderId="18" xfId="1" applyFont="1" applyBorder="1" applyAlignment="1" applyProtection="1">
      <alignment horizontal="center" wrapText="1" readingOrder="1"/>
      <protection locked="0"/>
    </xf>
    <xf numFmtId="0" fontId="9" fillId="0" borderId="23" xfId="1" applyFont="1" applyBorder="1" applyAlignment="1" applyProtection="1">
      <alignment horizontal="center" wrapText="1" readingOrder="1"/>
      <protection locked="0"/>
    </xf>
    <xf numFmtId="0" fontId="9" fillId="0" borderId="21" xfId="1" applyFont="1" applyBorder="1" applyAlignment="1" applyProtection="1">
      <alignment horizontal="center" wrapText="1" readingOrder="1"/>
      <protection locked="0"/>
    </xf>
    <xf numFmtId="0" fontId="9" fillId="0" borderId="22" xfId="1" applyFont="1" applyBorder="1" applyAlignment="1" applyProtection="1">
      <alignment horizontal="center" wrapText="1" readingOrder="1"/>
      <protection locked="0"/>
    </xf>
    <xf numFmtId="0" fontId="9" fillId="0" borderId="10" xfId="1" applyFont="1" applyBorder="1" applyAlignment="1" applyProtection="1">
      <alignment horizontal="right" wrapText="1" readingOrder="1"/>
      <protection locked="0"/>
    </xf>
    <xf numFmtId="0" fontId="9" fillId="0" borderId="14" xfId="1" applyFont="1" applyBorder="1" applyAlignment="1" applyProtection="1">
      <alignment horizontal="right" wrapText="1" readingOrder="1"/>
      <protection locked="0"/>
    </xf>
    <xf numFmtId="0" fontId="9" fillId="0" borderId="3" xfId="1" applyFont="1" applyBorder="1" applyAlignment="1" applyProtection="1">
      <alignment horizontal="center" wrapText="1" readingOrder="1"/>
      <protection locked="0"/>
    </xf>
    <xf numFmtId="0" fontId="9" fillId="0" borderId="8" xfId="1" applyFont="1" applyBorder="1" applyAlignment="1" applyProtection="1">
      <alignment horizontal="right" wrapText="1" readingOrder="1"/>
      <protection locked="0"/>
    </xf>
    <xf numFmtId="0" fontId="9" fillId="0" borderId="20" xfId="1" applyFont="1" applyBorder="1" applyAlignment="1" applyProtection="1">
      <alignment horizontal="right" wrapText="1" readingOrder="1"/>
      <protection locked="0"/>
    </xf>
    <xf numFmtId="0" fontId="9" fillId="0" borderId="12" xfId="1" applyFont="1" applyBorder="1" applyAlignment="1" applyProtection="1">
      <alignment horizontal="center" wrapText="1" readingOrder="1"/>
      <protection locked="0"/>
    </xf>
    <xf numFmtId="0" fontId="9" fillId="0" borderId="4" xfId="1" applyFont="1" applyBorder="1" applyAlignment="1" applyProtection="1">
      <alignment horizontal="center" wrapText="1" readingOrder="1"/>
      <protection locked="0"/>
    </xf>
    <xf numFmtId="0" fontId="9" fillId="0" borderId="13" xfId="1" applyFont="1" applyBorder="1" applyAlignment="1" applyProtection="1">
      <alignment horizontal="center" wrapText="1" readingOrder="1"/>
      <protection locked="0"/>
    </xf>
    <xf numFmtId="0" fontId="9" fillId="0" borderId="14" xfId="1" applyFont="1" applyBorder="1" applyAlignment="1" applyProtection="1">
      <alignment horizontal="center" wrapText="1" readingOrder="1"/>
      <protection locked="0"/>
    </xf>
    <xf numFmtId="0" fontId="9" fillId="0" borderId="15" xfId="1" applyFont="1" applyBorder="1" applyAlignment="1" applyProtection="1">
      <alignment horizontal="center" wrapText="1" readingOrder="1"/>
      <protection locked="0"/>
    </xf>
    <xf numFmtId="0" fontId="9" fillId="0" borderId="16" xfId="1" applyFont="1" applyBorder="1" applyAlignment="1" applyProtection="1">
      <alignment horizontal="center" wrapText="1" readingOrder="1"/>
      <protection locked="0"/>
    </xf>
    <xf numFmtId="165" fontId="24" fillId="0" borderId="8" xfId="2" applyNumberFormat="1" applyFont="1" applyBorder="1" applyAlignment="1" applyProtection="1">
      <alignment vertical="top" readingOrder="1"/>
      <protection locked="0"/>
    </xf>
    <xf numFmtId="164" fontId="23" fillId="0" borderId="7" xfId="2" applyNumberFormat="1" applyFont="1" applyBorder="1" applyAlignment="1" applyProtection="1">
      <alignment vertical="top" readingOrder="1"/>
      <protection locked="0"/>
    </xf>
    <xf numFmtId="164" fontId="23" fillId="0" borderId="8" xfId="2" applyNumberFormat="1" applyFont="1" applyBorder="1" applyAlignment="1" applyProtection="1">
      <alignment vertical="top" readingOrder="1"/>
      <protection locked="0"/>
    </xf>
    <xf numFmtId="167" fontId="23" fillId="0" borderId="8" xfId="2" applyNumberFormat="1" applyFont="1" applyBorder="1" applyAlignment="1" applyProtection="1">
      <alignment vertical="top" readingOrder="1"/>
      <protection locked="0"/>
    </xf>
    <xf numFmtId="164" fontId="23" fillId="0" borderId="9" xfId="2" applyNumberFormat="1" applyFont="1" applyBorder="1" applyAlignment="1" applyProtection="1">
      <alignment vertical="top" readingOrder="1"/>
      <protection locked="0"/>
    </xf>
    <xf numFmtId="165" fontId="24" fillId="0" borderId="8" xfId="2" applyNumberFormat="1" applyFont="1" applyBorder="1" applyAlignment="1" applyProtection="1">
      <alignment horizontal="right" vertical="top" readingOrder="1"/>
      <protection locked="0"/>
    </xf>
    <xf numFmtId="164" fontId="23" fillId="0" borderId="9" xfId="0" applyNumberFormat="1" applyFont="1" applyBorder="1" applyAlignment="1">
      <alignment vertical="top"/>
    </xf>
  </cellXfs>
  <cellStyles count="19">
    <cellStyle name="Comma 2" xfId="17" xr:uid="{1FD249F5-59FB-4EE8-A214-CF3D130956AA}"/>
    <cellStyle name="Currency 2" xfId="5" xr:uid="{00000000-0005-0000-0000-000000000000}"/>
    <cellStyle name="Currency 2 2" xfId="8" xr:uid="{00000000-0005-0000-0000-000001000000}"/>
    <cellStyle name="Currency 3" xfId="3" xr:uid="{00000000-0005-0000-0000-000002000000}"/>
    <cellStyle name="Hyperlink 2" xfId="4" xr:uid="{00000000-0005-0000-0000-000004000000}"/>
    <cellStyle name="Normal" xfId="0" builtinId="0"/>
    <cellStyle name="Normal 12" xfId="16" xr:uid="{1AACF53F-3692-4C0E-96B8-F0E7B40F56FD}"/>
    <cellStyle name="Normal 12 2" xfId="14" xr:uid="{29609DC3-797B-40FE-838B-B394976F6860}"/>
    <cellStyle name="Normal 2" xfId="1" xr:uid="{00000000-0005-0000-0000-000006000000}"/>
    <cellStyle name="Normal 3" xfId="2" xr:uid="{00000000-0005-0000-0000-000007000000}"/>
    <cellStyle name="Normal 3 2" xfId="7" xr:uid="{00000000-0005-0000-0000-000008000000}"/>
    <cellStyle name="Normal 4" xfId="9" xr:uid="{00000000-0005-0000-0000-000009000000}"/>
    <cellStyle name="Normal 5" xfId="10" xr:uid="{00000000-0005-0000-0000-00000A000000}"/>
    <cellStyle name="Normal 6" xfId="11" xr:uid="{B28B8FA3-2039-4A5C-9F86-990CB845A9B7}"/>
    <cellStyle name="Normal 6 2" xfId="15" xr:uid="{BA975076-C6C4-42C3-89DB-7EF15F22CA4F}"/>
    <cellStyle name="Normal 7" xfId="12" xr:uid="{85034226-5A19-4D83-B842-0F7167C0B398}"/>
    <cellStyle name="Normal 7 2" xfId="13" xr:uid="{69AF76EA-520F-47DB-81D5-4B32A654973D}"/>
    <cellStyle name="Normal 8" xfId="18" xr:uid="{42806D3A-C595-4F1C-A025-8A68641BFA46}"/>
    <cellStyle name="Percent 2" xfId="6" xr:uid="{00000000-0005-0000-0000-00000C000000}"/>
  </cellStyles>
  <dxfs count="0"/>
  <tableStyles count="0" defaultTableStyle="TableStyleMedium2" defaultPivotStyle="PivotStyleLight16"/>
  <colors>
    <mruColors>
      <color rgb="FF33CCFF"/>
      <color rgb="FF0BEFEF"/>
      <color rgb="FFFF66FF"/>
      <color rgb="FF66FF66"/>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6"/>
  <sheetViews>
    <sheetView showGridLines="0" tabSelected="1" zoomScale="77" zoomScaleNormal="115" workbookViewId="0">
      <selection activeCell="O19" sqref="O19"/>
    </sheetView>
  </sheetViews>
  <sheetFormatPr defaultColWidth="8.77734375" defaultRowHeight="13.2" x14ac:dyDescent="0.3"/>
  <cols>
    <col min="1" max="1" width="42.33203125" style="1" bestFit="1" customWidth="1"/>
    <col min="2" max="2" width="11.6640625" style="1" customWidth="1"/>
    <col min="3" max="3" width="12.6640625" style="1" customWidth="1"/>
    <col min="4" max="5" width="11.6640625" style="1" customWidth="1"/>
    <col min="6" max="6" width="15" style="1" bestFit="1" customWidth="1"/>
    <col min="7" max="7" width="13.6640625" style="1" customWidth="1"/>
    <col min="8" max="8" width="12.6640625" style="1" customWidth="1"/>
    <col min="9" max="12" width="11.6640625" style="1" customWidth="1"/>
    <col min="13" max="13" width="11.44140625" style="1" bestFit="1" customWidth="1"/>
    <col min="14" max="14" width="8.77734375" style="1"/>
    <col min="15" max="15" width="15.44140625" style="1" customWidth="1"/>
    <col min="16" max="16384" width="8.77734375" style="1"/>
  </cols>
  <sheetData>
    <row r="1" spans="1:15" ht="16.95" customHeight="1" x14ac:dyDescent="0.3">
      <c r="A1" s="96" t="s">
        <v>26</v>
      </c>
      <c r="B1" s="96"/>
      <c r="C1" s="96"/>
      <c r="D1" s="96"/>
      <c r="E1" s="96"/>
      <c r="F1" s="96"/>
      <c r="G1" s="96"/>
      <c r="H1" s="96"/>
      <c r="I1" s="96"/>
      <c r="J1" s="96"/>
      <c r="K1" s="96"/>
      <c r="L1" s="96"/>
      <c r="M1" s="5"/>
    </row>
    <row r="2" spans="1:15" ht="30" customHeight="1" x14ac:dyDescent="0.55000000000000004">
      <c r="A2" s="96" t="s">
        <v>21</v>
      </c>
      <c r="B2" s="96"/>
      <c r="C2" s="96"/>
      <c r="D2" s="96"/>
      <c r="E2" s="96"/>
      <c r="F2" s="96"/>
      <c r="G2" s="96"/>
      <c r="H2" s="96"/>
      <c r="I2" s="96"/>
      <c r="J2" s="96"/>
      <c r="K2" s="96"/>
      <c r="L2" s="96"/>
      <c r="M2" s="6"/>
      <c r="O2" s="7"/>
    </row>
    <row r="3" spans="1:15" ht="16.05" customHeight="1" thickBot="1" x14ac:dyDescent="0.35">
      <c r="A3" s="97" t="s">
        <v>0</v>
      </c>
      <c r="B3" s="97"/>
      <c r="C3" s="97"/>
      <c r="D3" s="97"/>
      <c r="E3" s="97"/>
      <c r="F3" s="97"/>
      <c r="G3" s="97"/>
      <c r="H3" s="97"/>
      <c r="I3" s="97"/>
      <c r="J3" s="97"/>
      <c r="K3" s="97"/>
      <c r="L3" s="97"/>
      <c r="M3" s="8"/>
    </row>
    <row r="4" spans="1:15" ht="16.95" customHeight="1" x14ac:dyDescent="0.35">
      <c r="A4" s="9"/>
      <c r="B4" s="10"/>
      <c r="C4" s="9"/>
      <c r="D4" s="109" t="s">
        <v>41</v>
      </c>
      <c r="E4" s="109"/>
      <c r="F4" s="109"/>
      <c r="G4" s="85"/>
      <c r="H4" s="11"/>
      <c r="I4" s="112" t="s">
        <v>45</v>
      </c>
      <c r="J4" s="113"/>
      <c r="K4" s="113"/>
      <c r="L4" s="114"/>
      <c r="M4" s="8"/>
    </row>
    <row r="5" spans="1:15" ht="15" customHeight="1" x14ac:dyDescent="0.35">
      <c r="A5" s="12"/>
      <c r="B5" s="98" t="s">
        <v>28</v>
      </c>
      <c r="C5" s="107" t="s">
        <v>33</v>
      </c>
      <c r="D5" s="100" t="s">
        <v>37</v>
      </c>
      <c r="E5" s="100" t="s">
        <v>25</v>
      </c>
      <c r="F5" s="100" t="s">
        <v>42</v>
      </c>
      <c r="G5" s="110" t="s">
        <v>35</v>
      </c>
      <c r="H5" s="101" t="s">
        <v>44</v>
      </c>
      <c r="I5" s="115"/>
      <c r="J5" s="116"/>
      <c r="K5" s="116"/>
      <c r="L5" s="117"/>
      <c r="M5" s="13"/>
    </row>
    <row r="6" spans="1:15" ht="16.05" customHeight="1" x14ac:dyDescent="0.35">
      <c r="A6" s="12"/>
      <c r="B6" s="98"/>
      <c r="C6" s="107"/>
      <c r="D6" s="98"/>
      <c r="E6" s="98"/>
      <c r="F6" s="98"/>
      <c r="G6" s="110"/>
      <c r="H6" s="101"/>
      <c r="I6" s="105" t="s">
        <v>22</v>
      </c>
      <c r="J6" s="106"/>
      <c r="K6" s="103" t="s">
        <v>36</v>
      </c>
      <c r="L6" s="104"/>
      <c r="M6" s="13"/>
      <c r="N6" s="1" t="s">
        <v>23</v>
      </c>
    </row>
    <row r="7" spans="1:15" ht="16.05" customHeight="1" x14ac:dyDescent="0.35">
      <c r="A7" s="14" t="s">
        <v>1</v>
      </c>
      <c r="B7" s="99"/>
      <c r="C7" s="108"/>
      <c r="D7" s="99"/>
      <c r="E7" s="99"/>
      <c r="F7" s="99"/>
      <c r="G7" s="111"/>
      <c r="H7" s="102"/>
      <c r="I7" s="16" t="s">
        <v>2</v>
      </c>
      <c r="J7" s="17" t="s">
        <v>3</v>
      </c>
      <c r="K7" s="15" t="s">
        <v>2</v>
      </c>
      <c r="L7" s="18" t="s">
        <v>3</v>
      </c>
      <c r="M7" s="19"/>
    </row>
    <row r="8" spans="1:15" ht="16.05" customHeight="1" x14ac:dyDescent="0.3">
      <c r="A8" s="20" t="s">
        <v>4</v>
      </c>
      <c r="B8" s="21">
        <v>831.61489500000005</v>
      </c>
      <c r="C8" s="22">
        <v>831.73</v>
      </c>
      <c r="D8" s="88">
        <v>25.25</v>
      </c>
      <c r="E8" s="88">
        <v>0</v>
      </c>
      <c r="F8" s="88">
        <v>0</v>
      </c>
      <c r="G8" s="23">
        <f>SUM(C8:F8)</f>
        <v>856.98</v>
      </c>
      <c r="H8" s="23">
        <v>972.41</v>
      </c>
      <c r="I8" s="22">
        <f>H8-B8</f>
        <v>140.79510499999992</v>
      </c>
      <c r="J8" s="24">
        <f>IF(B8=0,"N/A",I8/B8)</f>
        <v>0.16930325063501889</v>
      </c>
      <c r="K8" s="25">
        <f>H8-SUM(C8:D8)</f>
        <v>115.42999999999995</v>
      </c>
      <c r="L8" s="26">
        <f>IFERROR(K8/(C8+D8), "N/A")</f>
        <v>0.1346939251791173</v>
      </c>
      <c r="M8" s="27"/>
    </row>
    <row r="9" spans="1:15" ht="16.05" customHeight="1" x14ac:dyDescent="0.3">
      <c r="A9" s="20" t="s">
        <v>5</v>
      </c>
      <c r="B9" s="28">
        <v>1014.724147</v>
      </c>
      <c r="C9" s="29">
        <v>1010.57</v>
      </c>
      <c r="D9" s="28">
        <v>40</v>
      </c>
      <c r="E9" s="28">
        <v>0</v>
      </c>
      <c r="F9" s="28">
        <v>0</v>
      </c>
      <c r="G9" s="30">
        <f t="shared" ref="G9:G29" si="0">SUM(C9:F9)</f>
        <v>1050.5700000000002</v>
      </c>
      <c r="H9" s="30">
        <v>1172.1400000000001</v>
      </c>
      <c r="I9" s="31">
        <f t="shared" ref="I9:I31" si="1">H9-B9</f>
        <v>157.41585300000008</v>
      </c>
      <c r="J9" s="24">
        <f t="shared" ref="J9:J31" si="2">IF(B9=0,"N/A",I9/B9)</f>
        <v>0.15513167146499382</v>
      </c>
      <c r="K9" s="32">
        <f t="shared" ref="K9:K30" si="3">H9-SUM(C9:D9)</f>
        <v>121.56999999999994</v>
      </c>
      <c r="L9" s="26">
        <f t="shared" ref="L9:L30" si="4">IFERROR(K9/(C9+D9), "N/A")</f>
        <v>0.1157181339653711</v>
      </c>
      <c r="M9" s="27"/>
    </row>
    <row r="10" spans="1:15" ht="16.05" customHeight="1" x14ac:dyDescent="0.3">
      <c r="A10" s="20" t="s">
        <v>6</v>
      </c>
      <c r="B10" s="28">
        <v>774.53302199999996</v>
      </c>
      <c r="C10" s="29">
        <v>774.8</v>
      </c>
      <c r="D10" s="28">
        <v>34</v>
      </c>
      <c r="E10" s="28">
        <v>0</v>
      </c>
      <c r="F10" s="28">
        <v>0</v>
      </c>
      <c r="G10" s="30">
        <f t="shared" si="0"/>
        <v>808.8</v>
      </c>
      <c r="H10" s="30">
        <v>970</v>
      </c>
      <c r="I10" s="31">
        <f t="shared" si="1"/>
        <v>195.46697800000004</v>
      </c>
      <c r="J10" s="24">
        <f t="shared" si="2"/>
        <v>0.2523675201029712</v>
      </c>
      <c r="K10" s="32">
        <f t="shared" si="3"/>
        <v>161.20000000000005</v>
      </c>
      <c r="L10" s="26">
        <f t="shared" si="4"/>
        <v>0.19930761622156287</v>
      </c>
      <c r="M10" s="33"/>
    </row>
    <row r="11" spans="1:15" ht="16.05" customHeight="1" x14ac:dyDescent="0.3">
      <c r="A11" s="20" t="s">
        <v>7</v>
      </c>
      <c r="B11" s="28">
        <v>1580.403</v>
      </c>
      <c r="C11" s="29">
        <v>1577.4159999999999</v>
      </c>
      <c r="D11" s="28">
        <v>35.892000000000003</v>
      </c>
      <c r="E11" s="28">
        <v>0</v>
      </c>
      <c r="F11" s="28">
        <v>0</v>
      </c>
      <c r="G11" s="30">
        <f>SUM(C11:F11)</f>
        <v>1613.308</v>
      </c>
      <c r="H11" s="30">
        <v>1801.98</v>
      </c>
      <c r="I11" s="31">
        <f t="shared" si="1"/>
        <v>221.577</v>
      </c>
      <c r="J11" s="24">
        <f t="shared" si="2"/>
        <v>0.14020284699535498</v>
      </c>
      <c r="K11" s="32">
        <f>H11-SUM(C11:D11)</f>
        <v>188.67200000000003</v>
      </c>
      <c r="L11" s="26">
        <f>IFERROR(K11/(C11+D11), "N/A")</f>
        <v>0.11694729090787377</v>
      </c>
      <c r="M11" s="34" t="s">
        <v>23</v>
      </c>
      <c r="N11" s="1" t="s">
        <v>23</v>
      </c>
    </row>
    <row r="12" spans="1:15" ht="16.05" customHeight="1" x14ac:dyDescent="0.3">
      <c r="A12" s="35" t="s">
        <v>29</v>
      </c>
      <c r="B12" s="36">
        <v>544.67999999999995</v>
      </c>
      <c r="C12" s="37">
        <v>545.16</v>
      </c>
      <c r="D12" s="36">
        <v>0</v>
      </c>
      <c r="E12" s="36">
        <v>0</v>
      </c>
      <c r="F12" s="36">
        <v>0</v>
      </c>
      <c r="G12" s="38">
        <f t="shared" si="0"/>
        <v>545.16</v>
      </c>
      <c r="H12" s="38">
        <v>565.6</v>
      </c>
      <c r="I12" s="39">
        <f t="shared" si="1"/>
        <v>20.920000000000073</v>
      </c>
      <c r="J12" s="40">
        <f t="shared" si="2"/>
        <v>3.840787251230094E-2</v>
      </c>
      <c r="K12" s="41">
        <f t="shared" si="3"/>
        <v>20.440000000000055</v>
      </c>
      <c r="L12" s="42">
        <f t="shared" si="4"/>
        <v>3.7493579866461325E-2</v>
      </c>
      <c r="M12" s="27"/>
    </row>
    <row r="13" spans="1:15" ht="16.05" customHeight="1" x14ac:dyDescent="0.35">
      <c r="A13" s="43" t="s">
        <v>30</v>
      </c>
      <c r="B13" s="36">
        <v>85</v>
      </c>
      <c r="C13" s="37">
        <v>94.2</v>
      </c>
      <c r="D13" s="36">
        <v>0</v>
      </c>
      <c r="E13" s="36">
        <v>0</v>
      </c>
      <c r="F13" s="36"/>
      <c r="G13" s="38">
        <f t="shared" si="0"/>
        <v>94.2</v>
      </c>
      <c r="H13" s="38">
        <v>102</v>
      </c>
      <c r="I13" s="39">
        <f t="shared" si="1"/>
        <v>17</v>
      </c>
      <c r="J13" s="40">
        <f t="shared" si="2"/>
        <v>0.2</v>
      </c>
      <c r="K13" s="41">
        <f t="shared" si="3"/>
        <v>7.7999999999999972</v>
      </c>
      <c r="L13" s="42">
        <f t="shared" si="4"/>
        <v>8.2802547770700605E-2</v>
      </c>
      <c r="M13" s="27"/>
    </row>
    <row r="14" spans="1:15" ht="16.05" customHeight="1" x14ac:dyDescent="0.3">
      <c r="A14" s="20" t="s">
        <v>8</v>
      </c>
      <c r="B14" s="28">
        <v>1615.256901</v>
      </c>
      <c r="C14" s="29">
        <v>1612.9</v>
      </c>
      <c r="D14" s="28">
        <v>70.44</v>
      </c>
      <c r="E14" s="28">
        <v>0</v>
      </c>
      <c r="F14" s="28">
        <v>2.5</v>
      </c>
      <c r="G14" s="30">
        <f t="shared" si="0"/>
        <v>1685.8400000000001</v>
      </c>
      <c r="H14" s="30">
        <v>1835.79</v>
      </c>
      <c r="I14" s="31">
        <f t="shared" si="1"/>
        <v>220.53309899999999</v>
      </c>
      <c r="J14" s="24">
        <f t="shared" si="2"/>
        <v>0.13653128419601163</v>
      </c>
      <c r="K14" s="32">
        <f t="shared" si="3"/>
        <v>152.44999999999982</v>
      </c>
      <c r="L14" s="26">
        <f t="shared" si="4"/>
        <v>9.0563997766345369E-2</v>
      </c>
      <c r="M14" s="27"/>
    </row>
    <row r="15" spans="1:15" ht="16.05" customHeight="1" x14ac:dyDescent="0.3">
      <c r="A15" s="20" t="s">
        <v>9</v>
      </c>
      <c r="B15" s="28">
        <v>285.86044500000003</v>
      </c>
      <c r="C15" s="29">
        <v>285.82</v>
      </c>
      <c r="D15" s="28">
        <v>27.38</v>
      </c>
      <c r="E15" s="28">
        <v>0</v>
      </c>
      <c r="F15" s="28">
        <v>0</v>
      </c>
      <c r="G15" s="30">
        <f t="shared" si="0"/>
        <v>313.2</v>
      </c>
      <c r="H15" s="30">
        <v>360.6</v>
      </c>
      <c r="I15" s="31">
        <f t="shared" si="1"/>
        <v>74.739554999999996</v>
      </c>
      <c r="J15" s="24">
        <f t="shared" si="2"/>
        <v>0.26145469339068578</v>
      </c>
      <c r="K15" s="32">
        <f t="shared" si="3"/>
        <v>47.400000000000034</v>
      </c>
      <c r="L15" s="26">
        <f t="shared" si="4"/>
        <v>0.15134099616858249</v>
      </c>
      <c r="M15" s="27"/>
    </row>
    <row r="16" spans="1:15" ht="16.05" customHeight="1" x14ac:dyDescent="0.3">
      <c r="A16" s="20" t="s">
        <v>38</v>
      </c>
      <c r="B16" s="28">
        <v>413.08600000000001</v>
      </c>
      <c r="C16" s="29">
        <v>450</v>
      </c>
      <c r="D16" s="28">
        <v>220</v>
      </c>
      <c r="E16" s="28">
        <v>210</v>
      </c>
      <c r="F16" s="28">
        <v>0</v>
      </c>
      <c r="G16" s="30">
        <f t="shared" si="0"/>
        <v>880</v>
      </c>
      <c r="H16" s="92">
        <v>1185.6300000000001</v>
      </c>
      <c r="I16" s="31">
        <f t="shared" si="1"/>
        <v>772.5440000000001</v>
      </c>
      <c r="J16" s="24">
        <f t="shared" si="2"/>
        <v>1.8701771543940005</v>
      </c>
      <c r="K16" s="32">
        <f t="shared" si="3"/>
        <v>515.63000000000011</v>
      </c>
      <c r="L16" s="26">
        <f t="shared" si="4"/>
        <v>0.76959701492537325</v>
      </c>
      <c r="M16" s="33"/>
    </row>
    <row r="17" spans="1:15" ht="16.05" customHeight="1" x14ac:dyDescent="0.3">
      <c r="A17" s="35" t="s">
        <v>19</v>
      </c>
      <c r="B17" s="36">
        <v>235.678639</v>
      </c>
      <c r="C17" s="44">
        <v>46.54</v>
      </c>
      <c r="D17" s="89">
        <v>220</v>
      </c>
      <c r="E17" s="89">
        <v>0</v>
      </c>
      <c r="F17" s="89">
        <v>0</v>
      </c>
      <c r="G17" s="45">
        <f t="shared" si="0"/>
        <v>266.54000000000002</v>
      </c>
      <c r="H17" s="45">
        <v>304.18</v>
      </c>
      <c r="I17" s="46">
        <f t="shared" si="1"/>
        <v>68.501361000000003</v>
      </c>
      <c r="J17" s="47">
        <f t="shared" si="2"/>
        <v>0.29065578998018571</v>
      </c>
      <c r="K17" s="48">
        <f t="shared" si="3"/>
        <v>37.639999999999986</v>
      </c>
      <c r="L17" s="49">
        <f t="shared" si="4"/>
        <v>0.14121707811210318</v>
      </c>
      <c r="M17" s="33"/>
    </row>
    <row r="18" spans="1:15" ht="16.05" customHeight="1" x14ac:dyDescent="0.3">
      <c r="A18" s="20" t="s">
        <v>10</v>
      </c>
      <c r="B18" s="28">
        <v>54.229734999999998</v>
      </c>
      <c r="C18" s="29">
        <v>61.32</v>
      </c>
      <c r="D18" s="28">
        <v>8</v>
      </c>
      <c r="E18" s="28">
        <v>0</v>
      </c>
      <c r="F18" s="28">
        <v>0</v>
      </c>
      <c r="G18" s="30">
        <f t="shared" si="0"/>
        <v>69.319999999999993</v>
      </c>
      <c r="H18" s="118">
        <v>71.209999999999994</v>
      </c>
      <c r="I18" s="31">
        <f t="shared" si="1"/>
        <v>16.980264999999996</v>
      </c>
      <c r="J18" s="24">
        <f t="shared" si="2"/>
        <v>0.31311724093802035</v>
      </c>
      <c r="K18" s="32">
        <f t="shared" si="3"/>
        <v>1.8900000000000006</v>
      </c>
      <c r="L18" s="26">
        <f t="shared" si="4"/>
        <v>2.7264858626658985E-2</v>
      </c>
      <c r="M18" s="27"/>
    </row>
    <row r="19" spans="1:15" ht="16.05" customHeight="1" x14ac:dyDescent="0.3">
      <c r="A19" s="20" t="s">
        <v>27</v>
      </c>
      <c r="B19" s="28">
        <v>393.29615699999999</v>
      </c>
      <c r="C19" s="29">
        <v>399.83</v>
      </c>
      <c r="D19" s="28">
        <v>147.19999999999999</v>
      </c>
      <c r="E19" s="28">
        <v>0</v>
      </c>
      <c r="F19" s="28">
        <v>0</v>
      </c>
      <c r="G19" s="30">
        <f t="shared" si="0"/>
        <v>547.03</v>
      </c>
      <c r="H19" s="118">
        <f>658.37-12</f>
        <v>646.37</v>
      </c>
      <c r="I19" s="31">
        <f t="shared" si="1"/>
        <v>253.07384300000001</v>
      </c>
      <c r="J19" s="24">
        <f t="shared" si="2"/>
        <v>0.64346889359511339</v>
      </c>
      <c r="K19" s="32">
        <f t="shared" si="3"/>
        <v>99.340000000000032</v>
      </c>
      <c r="L19" s="26">
        <f t="shared" si="4"/>
        <v>0.18159881542145775</v>
      </c>
      <c r="M19" s="27"/>
    </row>
    <row r="20" spans="1:15" ht="16.05" customHeight="1" thickBot="1" x14ac:dyDescent="0.35">
      <c r="A20" s="20" t="s">
        <v>13</v>
      </c>
      <c r="B20" s="28">
        <v>1.66</v>
      </c>
      <c r="C20" s="29">
        <v>1.75</v>
      </c>
      <c r="D20" s="88">
        <v>0</v>
      </c>
      <c r="E20" s="28">
        <v>0</v>
      </c>
      <c r="F20" s="28">
        <v>0</v>
      </c>
      <c r="G20" s="30">
        <f t="shared" si="0"/>
        <v>1.75</v>
      </c>
      <c r="H20" s="118">
        <v>1.77</v>
      </c>
      <c r="I20" s="31">
        <f t="shared" si="1"/>
        <v>0.1100000000000001</v>
      </c>
      <c r="J20" s="24">
        <f t="shared" si="2"/>
        <v>6.6265060240963916E-2</v>
      </c>
      <c r="K20" s="32">
        <f t="shared" si="3"/>
        <v>2.0000000000000018E-2</v>
      </c>
      <c r="L20" s="26">
        <f t="shared" si="4"/>
        <v>1.1428571428571439E-2</v>
      </c>
      <c r="M20" s="27"/>
    </row>
    <row r="21" spans="1:15" ht="16.95" customHeight="1" x14ac:dyDescent="0.3">
      <c r="A21" s="50" t="s">
        <v>11</v>
      </c>
      <c r="B21" s="51">
        <f>SUM(B8:B11,B14,B15,B16,B18,B19,B20)</f>
        <v>6964.6643020000001</v>
      </c>
      <c r="C21" s="52">
        <f>SUM(C8:C11,C14,C15,C16,C18,C19,C20)</f>
        <v>7006.1360000000004</v>
      </c>
      <c r="D21" s="51">
        <f>SUM(D8:D11,D14,D15,D16,D18,D19,D20)</f>
        <v>608.16200000000003</v>
      </c>
      <c r="E21" s="51">
        <f>SUM(E8:E11,E14,E15,E16,E18,E19,E20)</f>
        <v>210</v>
      </c>
      <c r="F21" s="51">
        <f t="shared" ref="F21" si="5">SUM(F8:F11,F14,F15,F16,F18,F19,F20)</f>
        <v>2.5</v>
      </c>
      <c r="G21" s="86">
        <f>SUM(G8:G11,G14,G15,G16,G18,G19,G20)</f>
        <v>7826.7979999999998</v>
      </c>
      <c r="H21" s="119">
        <f>SUM(H8:H11,H14,H15,H16,H18,H19,H20)</f>
        <v>9017.9000000000015</v>
      </c>
      <c r="I21" s="53">
        <f>H21-B21</f>
        <v>2053.2356980000013</v>
      </c>
      <c r="J21" s="54">
        <f>IF(B21=0,"N/A",I21/B21)</f>
        <v>0.29480756127906782</v>
      </c>
      <c r="K21" s="51">
        <f>H21-SUM(C21:D21)</f>
        <v>1403.6020000000008</v>
      </c>
      <c r="L21" s="55">
        <f>IFERROR(K21/(C21+D21), "N/A")</f>
        <v>0.18433767630318654</v>
      </c>
      <c r="M21" s="56" t="s">
        <v>23</v>
      </c>
      <c r="N21" s="1" t="s">
        <v>23</v>
      </c>
    </row>
    <row r="22" spans="1:15" ht="16.95" customHeight="1" x14ac:dyDescent="0.3">
      <c r="A22" s="57" t="s">
        <v>24</v>
      </c>
      <c r="B22" s="58">
        <v>1146.7207900000001</v>
      </c>
      <c r="C22" s="59">
        <v>1154</v>
      </c>
      <c r="D22" s="58">
        <v>92</v>
      </c>
      <c r="E22" s="58">
        <v>125</v>
      </c>
      <c r="F22" s="58">
        <v>0</v>
      </c>
      <c r="G22" s="60">
        <f t="shared" si="0"/>
        <v>1371</v>
      </c>
      <c r="H22" s="120">
        <f>1444.18+12+40</f>
        <v>1496.18</v>
      </c>
      <c r="I22" s="61">
        <f t="shared" si="1"/>
        <v>349.45920999999998</v>
      </c>
      <c r="J22" s="62">
        <f t="shared" si="2"/>
        <v>0.30474655473892642</v>
      </c>
      <c r="K22" s="58">
        <f t="shared" si="3"/>
        <v>250.18000000000006</v>
      </c>
      <c r="L22" s="63">
        <f t="shared" si="4"/>
        <v>0.20078651685393265</v>
      </c>
      <c r="M22" s="64"/>
      <c r="O22" s="1" t="s">
        <v>23</v>
      </c>
    </row>
    <row r="23" spans="1:15" ht="16.95" customHeight="1" x14ac:dyDescent="0.3">
      <c r="A23" s="93" t="s">
        <v>39</v>
      </c>
      <c r="B23" s="58">
        <v>120.599648</v>
      </c>
      <c r="C23" s="59">
        <v>187.23</v>
      </c>
      <c r="D23" s="58">
        <v>0</v>
      </c>
      <c r="E23" s="58">
        <v>0</v>
      </c>
      <c r="F23" s="58">
        <v>0</v>
      </c>
      <c r="G23" s="60">
        <f t="shared" si="0"/>
        <v>187.23</v>
      </c>
      <c r="H23" s="120">
        <v>304.67</v>
      </c>
      <c r="I23" s="61">
        <f t="shared" si="1"/>
        <v>184.07035200000001</v>
      </c>
      <c r="J23" s="62">
        <f t="shared" si="2"/>
        <v>1.5262926140547277</v>
      </c>
      <c r="K23" s="58">
        <f t="shared" si="3"/>
        <v>117.44000000000003</v>
      </c>
      <c r="L23" s="63">
        <f t="shared" si="4"/>
        <v>0.62724990653207302</v>
      </c>
      <c r="M23" s="64"/>
      <c r="O23" s="1" t="s">
        <v>23</v>
      </c>
    </row>
    <row r="24" spans="1:15" ht="16.95" customHeight="1" x14ac:dyDescent="0.3">
      <c r="A24" s="57" t="s">
        <v>31</v>
      </c>
      <c r="B24" s="58">
        <v>420.21349600000002</v>
      </c>
      <c r="C24" s="59">
        <f>448+15</f>
        <v>463</v>
      </c>
      <c r="D24" s="58">
        <v>0</v>
      </c>
      <c r="E24" s="58">
        <v>0</v>
      </c>
      <c r="F24" s="58">
        <v>0</v>
      </c>
      <c r="G24" s="60">
        <f t="shared" si="0"/>
        <v>463</v>
      </c>
      <c r="H24" s="120">
        <v>503.87</v>
      </c>
      <c r="I24" s="61">
        <f>H24-B24</f>
        <v>83.656503999999984</v>
      </c>
      <c r="J24" s="62">
        <f>IF(B24=0,"N/A",I24/B24)</f>
        <v>0.19908095479160903</v>
      </c>
      <c r="K24" s="58">
        <f>H24-SUM(C24:D24)</f>
        <v>40.870000000000005</v>
      </c>
      <c r="L24" s="63">
        <f>IFERROR(K24/(C24+D24), "N/A")</f>
        <v>8.8272138228941699E-2</v>
      </c>
      <c r="M24" s="64"/>
      <c r="O24" s="65" t="s">
        <v>23</v>
      </c>
    </row>
    <row r="25" spans="1:15" ht="16.95" customHeight="1" x14ac:dyDescent="0.3">
      <c r="A25" s="57" t="s">
        <v>12</v>
      </c>
      <c r="B25" s="58">
        <v>18.888310000000001</v>
      </c>
      <c r="C25" s="59">
        <v>23.393000000000001</v>
      </c>
      <c r="D25" s="58">
        <v>0</v>
      </c>
      <c r="E25" s="58">
        <v>0</v>
      </c>
      <c r="F25" s="58">
        <v>0</v>
      </c>
      <c r="G25" s="60">
        <f t="shared" si="0"/>
        <v>23.393000000000001</v>
      </c>
      <c r="H25" s="121">
        <v>26.81</v>
      </c>
      <c r="I25" s="61">
        <f t="shared" si="1"/>
        <v>7.9216899999999981</v>
      </c>
      <c r="J25" s="62">
        <f t="shared" si="2"/>
        <v>0.41939644150270711</v>
      </c>
      <c r="K25" s="58">
        <f t="shared" si="3"/>
        <v>3.416999999999998</v>
      </c>
      <c r="L25" s="63">
        <f t="shared" si="4"/>
        <v>0.14606933698114813</v>
      </c>
      <c r="M25" s="64"/>
    </row>
    <row r="26" spans="1:15" ht="16.95" customHeight="1" x14ac:dyDescent="0.3">
      <c r="A26" s="57" t="s">
        <v>32</v>
      </c>
      <c r="B26" s="58">
        <v>4.5193450000000004</v>
      </c>
      <c r="C26" s="59">
        <v>5.09</v>
      </c>
      <c r="D26" s="58">
        <v>0</v>
      </c>
      <c r="E26" s="58">
        <v>0</v>
      </c>
      <c r="F26" s="58">
        <v>0</v>
      </c>
      <c r="G26" s="60">
        <f t="shared" si="0"/>
        <v>5.09</v>
      </c>
      <c r="H26" s="120">
        <v>5.25</v>
      </c>
      <c r="I26" s="61">
        <f t="shared" si="1"/>
        <v>0.73065499999999961</v>
      </c>
      <c r="J26" s="62">
        <f t="shared" si="2"/>
        <v>0.16167276452671783</v>
      </c>
      <c r="K26" s="58">
        <f t="shared" si="3"/>
        <v>0.16000000000000014</v>
      </c>
      <c r="L26" s="63">
        <f t="shared" si="4"/>
        <v>3.1434184675834996E-2</v>
      </c>
      <c r="M26" s="64"/>
    </row>
    <row r="27" spans="1:15" ht="16.95" customHeight="1" thickBot="1" x14ac:dyDescent="0.35">
      <c r="A27" s="66" t="s">
        <v>15</v>
      </c>
      <c r="B27" s="67">
        <f t="shared" ref="B27:G27" si="6">SUM(B21:B26)</f>
        <v>8675.6058910000011</v>
      </c>
      <c r="C27" s="68">
        <f t="shared" si="6"/>
        <v>8838.8490000000002</v>
      </c>
      <c r="D27" s="67">
        <f t="shared" si="6"/>
        <v>700.16200000000003</v>
      </c>
      <c r="E27" s="67">
        <f t="shared" si="6"/>
        <v>335</v>
      </c>
      <c r="F27" s="67">
        <f t="shared" si="6"/>
        <v>2.5</v>
      </c>
      <c r="G27" s="69">
        <f t="shared" si="6"/>
        <v>9876.5109999999986</v>
      </c>
      <c r="H27" s="122">
        <f>SUM(H21:H26)</f>
        <v>11354.680000000002</v>
      </c>
      <c r="I27" s="70">
        <f t="shared" si="1"/>
        <v>2679.074109000001</v>
      </c>
      <c r="J27" s="71">
        <f t="shared" si="2"/>
        <v>0.30880541862548755</v>
      </c>
      <c r="K27" s="70">
        <f t="shared" si="3"/>
        <v>1815.6690000000017</v>
      </c>
      <c r="L27" s="72">
        <f>IFERROR(K27/(C27+D27), "N/A")</f>
        <v>0.1903414305738825</v>
      </c>
      <c r="M27" s="73"/>
    </row>
    <row r="28" spans="1:15" s="2" customFormat="1" ht="16.05" customHeight="1" x14ac:dyDescent="0.3">
      <c r="A28" s="20" t="s">
        <v>20</v>
      </c>
      <c r="B28" s="28">
        <v>278.48</v>
      </c>
      <c r="C28" s="29">
        <v>192.54</v>
      </c>
      <c r="D28" s="28">
        <v>0</v>
      </c>
      <c r="E28" s="32">
        <v>0</v>
      </c>
      <c r="F28" s="32">
        <v>0</v>
      </c>
      <c r="G28" s="74">
        <f t="shared" si="0"/>
        <v>192.54</v>
      </c>
      <c r="H28" s="123">
        <v>198.84</v>
      </c>
      <c r="I28" s="31">
        <f t="shared" si="1"/>
        <v>-79.640000000000015</v>
      </c>
      <c r="J28" s="24">
        <f t="shared" si="2"/>
        <v>-0.28598103993105434</v>
      </c>
      <c r="K28" s="28">
        <f t="shared" si="3"/>
        <v>6.3000000000000114</v>
      </c>
      <c r="L28" s="26">
        <f t="shared" si="4"/>
        <v>3.2720473667809349E-2</v>
      </c>
      <c r="M28" s="75"/>
      <c r="N28" s="1"/>
    </row>
    <row r="29" spans="1:15" s="2" customFormat="1" ht="16.05" customHeight="1" x14ac:dyDescent="0.3">
      <c r="A29" s="20" t="s">
        <v>14</v>
      </c>
      <c r="B29" s="28">
        <v>25.94</v>
      </c>
      <c r="C29" s="29">
        <v>40</v>
      </c>
      <c r="D29" s="28">
        <v>0</v>
      </c>
      <c r="E29" s="32">
        <v>0</v>
      </c>
      <c r="F29" s="32">
        <v>0</v>
      </c>
      <c r="G29" s="74">
        <f t="shared" si="0"/>
        <v>40</v>
      </c>
      <c r="H29" s="118">
        <v>40</v>
      </c>
      <c r="I29" s="31">
        <f t="shared" si="1"/>
        <v>14.059999999999999</v>
      </c>
      <c r="J29" s="24">
        <f t="shared" si="2"/>
        <v>0.5420200462606013</v>
      </c>
      <c r="K29" s="28">
        <f t="shared" si="3"/>
        <v>0</v>
      </c>
      <c r="L29" s="26">
        <f t="shared" si="4"/>
        <v>0</v>
      </c>
      <c r="N29" s="1"/>
    </row>
    <row r="30" spans="1:15" ht="16.95" customHeight="1" x14ac:dyDescent="0.3">
      <c r="A30" s="57" t="s">
        <v>16</v>
      </c>
      <c r="B30" s="58">
        <f>SUM(B28:B29)</f>
        <v>304.42</v>
      </c>
      <c r="C30" s="59">
        <f>SUM(C28:C29)</f>
        <v>232.54</v>
      </c>
      <c r="D30" s="90">
        <f t="shared" ref="D30:H30" si="7">SUM(D28:D29)</f>
        <v>0</v>
      </c>
      <c r="E30" s="91">
        <f t="shared" si="7"/>
        <v>0</v>
      </c>
      <c r="F30" s="91">
        <f t="shared" si="7"/>
        <v>0</v>
      </c>
      <c r="G30" s="87">
        <f t="shared" si="7"/>
        <v>232.54</v>
      </c>
      <c r="H30" s="120">
        <f t="shared" si="7"/>
        <v>238.84</v>
      </c>
      <c r="I30" s="61">
        <f t="shared" si="1"/>
        <v>-65.580000000000013</v>
      </c>
      <c r="J30" s="62">
        <f t="shared" si="2"/>
        <v>-0.21542605610669474</v>
      </c>
      <c r="K30" s="58">
        <f t="shared" si="3"/>
        <v>6.3000000000000114</v>
      </c>
      <c r="L30" s="63">
        <f t="shared" si="4"/>
        <v>2.7092113184828466E-2</v>
      </c>
      <c r="M30" s="73"/>
      <c r="N30" s="2"/>
    </row>
    <row r="31" spans="1:15" s="3" customFormat="1" ht="16.95" customHeight="1" thickBot="1" x14ac:dyDescent="0.35">
      <c r="A31" s="76" t="s">
        <v>17</v>
      </c>
      <c r="B31" s="77">
        <f t="shared" ref="B31:F31" si="8">SUM(B27,B30)</f>
        <v>8980.0258910000011</v>
      </c>
      <c r="C31" s="78">
        <f t="shared" si="8"/>
        <v>9071.389000000001</v>
      </c>
      <c r="D31" s="77">
        <f t="shared" si="8"/>
        <v>700.16200000000003</v>
      </c>
      <c r="E31" s="77">
        <f t="shared" si="8"/>
        <v>335</v>
      </c>
      <c r="F31" s="77">
        <f t="shared" si="8"/>
        <v>2.5</v>
      </c>
      <c r="G31" s="79">
        <f>SUM(G27,G30)</f>
        <v>10109.050999999999</v>
      </c>
      <c r="H31" s="124">
        <f t="shared" ref="H31" si="9">SUM(H27,H30)</f>
        <v>11593.520000000002</v>
      </c>
      <c r="I31" s="80">
        <f t="shared" si="1"/>
        <v>2613.4941090000011</v>
      </c>
      <c r="J31" s="81">
        <f t="shared" si="2"/>
        <v>0.29103413962528862</v>
      </c>
      <c r="K31" s="77">
        <f>H31-SUM(C31:D31)</f>
        <v>1821.969000000001</v>
      </c>
      <c r="L31" s="82">
        <f>IFERROR(K31/(C31+D31), "N/A")</f>
        <v>0.18645647963153453</v>
      </c>
      <c r="N31" s="2"/>
    </row>
    <row r="32" spans="1:15" ht="16.05" customHeight="1" x14ac:dyDescent="0.3">
      <c r="A32" s="4" t="s">
        <v>18</v>
      </c>
    </row>
    <row r="33" spans="1:14" ht="31.05" customHeight="1" x14ac:dyDescent="0.3">
      <c r="A33" s="95" t="s">
        <v>40</v>
      </c>
      <c r="B33" s="94"/>
      <c r="C33" s="94"/>
      <c r="D33" s="94"/>
      <c r="E33" s="94"/>
      <c r="F33" s="94"/>
      <c r="G33" s="94"/>
      <c r="H33" s="94"/>
      <c r="I33" s="94"/>
      <c r="J33" s="94"/>
      <c r="K33" s="94"/>
      <c r="L33" s="94"/>
      <c r="N33" s="83"/>
    </row>
    <row r="34" spans="1:14" ht="30" customHeight="1" x14ac:dyDescent="0.4">
      <c r="A34" s="94" t="s">
        <v>43</v>
      </c>
      <c r="B34" s="94"/>
      <c r="C34" s="94"/>
      <c r="D34" s="94"/>
      <c r="E34" s="94"/>
      <c r="F34" s="94"/>
      <c r="G34" s="94"/>
      <c r="H34" s="94"/>
      <c r="I34" s="94"/>
      <c r="J34" s="94"/>
      <c r="K34" s="94"/>
      <c r="L34" s="94"/>
      <c r="N34" s="84"/>
    </row>
    <row r="35" spans="1:14" ht="16.05" customHeight="1" x14ac:dyDescent="0.3">
      <c r="A35" s="94" t="s">
        <v>34</v>
      </c>
      <c r="B35" s="94"/>
      <c r="C35" s="94"/>
      <c r="D35" s="94"/>
      <c r="E35" s="94"/>
      <c r="F35" s="94"/>
      <c r="G35" s="94"/>
      <c r="H35" s="94"/>
      <c r="I35" s="94"/>
      <c r="J35" s="94"/>
      <c r="K35" s="94"/>
      <c r="L35" s="94"/>
    </row>
    <row r="36" spans="1:14" s="4" customFormat="1" x14ac:dyDescent="0.25">
      <c r="A36" s="94"/>
      <c r="B36" s="94"/>
      <c r="C36" s="94"/>
      <c r="D36" s="94"/>
      <c r="E36" s="94"/>
      <c r="F36" s="94"/>
      <c r="G36" s="94"/>
      <c r="H36" s="94"/>
      <c r="I36" s="94"/>
      <c r="J36" s="94"/>
      <c r="K36" s="94"/>
      <c r="L36" s="94"/>
    </row>
  </sheetData>
  <mergeCells count="18">
    <mergeCell ref="G5:G7"/>
    <mergeCell ref="I4:L5"/>
    <mergeCell ref="A34:L34"/>
    <mergeCell ref="A36:L36"/>
    <mergeCell ref="A35:L35"/>
    <mergeCell ref="A33:L33"/>
    <mergeCell ref="A1:L1"/>
    <mergeCell ref="A2:L2"/>
    <mergeCell ref="A3:L3"/>
    <mergeCell ref="B5:B7"/>
    <mergeCell ref="E5:E7"/>
    <mergeCell ref="H5:H7"/>
    <mergeCell ref="K6:L6"/>
    <mergeCell ref="I6:J6"/>
    <mergeCell ref="C5:C7"/>
    <mergeCell ref="D5:D7"/>
    <mergeCell ref="D4:F4"/>
    <mergeCell ref="F5:F7"/>
  </mergeCells>
  <phoneticPr fontId="8" type="noConversion"/>
  <printOptions horizontalCentered="1"/>
  <pageMargins left="0.7" right="0.7" top="0.75" bottom="0.75" header="0.3" footer="0.3"/>
  <pageSetup scale="67" orientation="landscape" r:id="rId1"/>
  <headerFooter>
    <oddHeader xml:space="preserve">&amp;C
</oddHeader>
    <oddFooter>&amp;L  </oddFooter>
  </headerFooter>
  <ignoredErrors>
    <ignoredError sqref="H30:I31 H8:I18 J8:J30 C30 C27 B22:F26 B28:F29 B27 D27:F27 B31:F31 B30 D30:F30 B21:E21 K30:L30 L8:L29 G30 H19:I21 H22:I29" unlockedFormula="1"/>
    <ignoredError sqref="K8:K29 G8:G20 G28:G29 G22:G26 F21" formulaRange="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NSF Summary Table FY24 CJ</vt:lpstr>
      <vt:lpstr>'NSF Summary Table FY24 CJ'!Print_Area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tjones</dc:creator>
  <cp:lastModifiedBy>Hunt, J. Nicholas</cp:lastModifiedBy>
  <cp:lastPrinted>2018-10-17T17:46:53Z</cp:lastPrinted>
  <dcterms:created xsi:type="dcterms:W3CDTF">2013-08-27T19:42:23Z</dcterms:created>
  <dcterms:modified xsi:type="dcterms:W3CDTF">2023-05-05T19:54:54Z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TitusGUID">
    <vt:lpwstr>f22e777a-845a-4f1d-9f19-505644529e0f</vt:lpwstr>
  </property>
  <property fmtid="{D5CDD505-2E9C-101B-9397-08002B2CF9AE}" pid="5" name="ContainsCUI">
    <vt:lpwstr>No</vt:lpwstr>
  </property>
</Properties>
</file>