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M-04\bdpub\2024_Budget Cycle\FY 2024_Congressional\Errata\Updated Files\3_Final\"/>
    </mc:Choice>
  </mc:AlternateContent>
  <xr:revisionPtr revIDLastSave="0" documentId="13_ncr:1_{7C14DD44-9E0E-4E7A-AE0C-6FA8A452DDBA}" xr6:coauthVersionLast="47" xr6:coauthVersionMax="47" xr10:uidLastSave="{00000000-0000-0000-0000-000000000000}"/>
  <bookViews>
    <workbookView xWindow="14175" yWindow="-16320" windowWidth="29040" windowHeight="15840" xr2:uid="{16D30311-9884-4F5C-90DE-2AB9ACF3A2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41" i="1"/>
  <c r="G43" i="1"/>
  <c r="D43" i="1" l="1"/>
  <c r="H42" i="1"/>
  <c r="I42" i="1" s="1"/>
  <c r="E43" i="1"/>
  <c r="C43" i="1"/>
  <c r="F43" i="1" s="1"/>
  <c r="B43" i="1"/>
  <c r="H41" i="1"/>
  <c r="I41" i="1" s="1"/>
  <c r="F41" i="1"/>
  <c r="I40" i="1"/>
  <c r="H40" i="1"/>
  <c r="F40" i="1"/>
  <c r="H39" i="1"/>
  <c r="I39" i="1" s="1"/>
  <c r="F39" i="1"/>
  <c r="H38" i="1"/>
  <c r="I38" i="1" s="1"/>
  <c r="F38" i="1"/>
  <c r="I37" i="1"/>
  <c r="H37" i="1"/>
  <c r="F37" i="1"/>
  <c r="G35" i="1"/>
  <c r="E35" i="1"/>
  <c r="E44" i="1" s="1"/>
  <c r="D35" i="1"/>
  <c r="D44" i="1" s="1"/>
  <c r="C35" i="1"/>
  <c r="B35" i="1"/>
  <c r="H34" i="1"/>
  <c r="I34" i="1" s="1"/>
  <c r="F34" i="1"/>
  <c r="H33" i="1"/>
  <c r="I33" i="1" s="1"/>
  <c r="F33" i="1"/>
  <c r="H32" i="1"/>
  <c r="I32" i="1" s="1"/>
  <c r="F32" i="1"/>
  <c r="H31" i="1"/>
  <c r="I31" i="1" s="1"/>
  <c r="F31" i="1"/>
  <c r="H30" i="1"/>
  <c r="I30" i="1" s="1"/>
  <c r="F30" i="1"/>
  <c r="H29" i="1"/>
  <c r="I29" i="1" s="1"/>
  <c r="F29" i="1"/>
  <c r="F35" i="1" s="1"/>
  <c r="G27" i="1"/>
  <c r="H27" i="1" s="1"/>
  <c r="I27" i="1" s="1"/>
  <c r="E27" i="1"/>
  <c r="D27" i="1"/>
  <c r="C27" i="1"/>
  <c r="B27" i="1"/>
  <c r="H26" i="1"/>
  <c r="I26" i="1" s="1"/>
  <c r="F26" i="1"/>
  <c r="I25" i="1"/>
  <c r="H25" i="1"/>
  <c r="F25" i="1"/>
  <c r="H24" i="1"/>
  <c r="I24" i="1" s="1"/>
  <c r="F24" i="1"/>
  <c r="H23" i="1"/>
  <c r="I23" i="1" s="1"/>
  <c r="F23" i="1"/>
  <c r="H22" i="1"/>
  <c r="I22" i="1" s="1"/>
  <c r="F22" i="1"/>
  <c r="H21" i="1"/>
  <c r="I21" i="1" s="1"/>
  <c r="F21" i="1"/>
  <c r="G19" i="1"/>
  <c r="E19" i="1"/>
  <c r="C19" i="1"/>
  <c r="H19" i="1" s="1"/>
  <c r="I19" i="1" s="1"/>
  <c r="B19" i="1"/>
  <c r="H18" i="1"/>
  <c r="I18" i="1" s="1"/>
  <c r="F18" i="1"/>
  <c r="H17" i="1"/>
  <c r="I17" i="1" s="1"/>
  <c r="F17" i="1"/>
  <c r="I16" i="1"/>
  <c r="H16" i="1"/>
  <c r="F16" i="1"/>
  <c r="H15" i="1"/>
  <c r="I15" i="1" s="1"/>
  <c r="F15" i="1"/>
  <c r="H14" i="1"/>
  <c r="I14" i="1" s="1"/>
  <c r="F14" i="1"/>
  <c r="H13" i="1"/>
  <c r="I13" i="1" s="1"/>
  <c r="F13" i="1"/>
  <c r="H12" i="1"/>
  <c r="I12" i="1" s="1"/>
  <c r="F12" i="1"/>
  <c r="H11" i="1"/>
  <c r="I11" i="1" s="1"/>
  <c r="F11" i="1"/>
  <c r="H10" i="1"/>
  <c r="I10" i="1" s="1"/>
  <c r="F10" i="1"/>
  <c r="H9" i="1"/>
  <c r="I9" i="1" s="1"/>
  <c r="F9" i="1"/>
  <c r="G44" i="1" l="1"/>
  <c r="F44" i="1"/>
  <c r="H35" i="1"/>
  <c r="I35" i="1" s="1"/>
  <c r="F19" i="1"/>
  <c r="F27" i="1"/>
  <c r="B44" i="1"/>
  <c r="H43" i="1"/>
  <c r="I43" i="1" s="1"/>
  <c r="C44" i="1"/>
  <c r="H44" i="1" l="1"/>
  <c r="I44" i="1" s="1"/>
</calcChain>
</file>

<file path=xl/sharedStrings.xml><?xml version="1.0" encoding="utf-8"?>
<sst xmlns="http://schemas.openxmlformats.org/spreadsheetml/2006/main" count="59" uniqueCount="53">
  <si>
    <t>NATIONAL SCIENCE FOUNDATION</t>
  </si>
  <si>
    <t>DIRECTORATE FOR STEM EDUCATION FUNDING BY DIVISION AND PROGRAM</t>
  </si>
  <si>
    <t>FY 2024 BUDGET REQUEST TO CONGRESS</t>
  </si>
  <si>
    <t>(Dollars in Millions)</t>
  </si>
  <si>
    <t>FY 2022 Actuals</t>
  </si>
  <si>
    <t>FY 2023
Estimate
Base</t>
  </si>
  <si>
    <t>Disaster Relief Supplemental</t>
  </si>
  <si>
    <t>FY 2023 
Estimate
Total</t>
  </si>
  <si>
    <r>
      <t>Change over
FY 2023 Base Total</t>
    </r>
    <r>
      <rPr>
        <b/>
        <vertAlign val="superscript"/>
        <sz val="10"/>
        <rFont val="Open Sans"/>
        <family val="2"/>
      </rPr>
      <t>1</t>
    </r>
  </si>
  <si>
    <t>Base</t>
  </si>
  <si>
    <t>CHIPS and Science</t>
  </si>
  <si>
    <t>Amount</t>
  </si>
  <si>
    <t>Percent</t>
  </si>
  <si>
    <t>Division of Equity for Excellence in STEM (EES)</t>
  </si>
  <si>
    <t>ADVANCE</t>
  </si>
  <si>
    <t>Alliances for Graduate Education and the Professoriate (AGEP)</t>
  </si>
  <si>
    <t>Centers for Research Excellence in Science and Technology (CREST)</t>
  </si>
  <si>
    <t>Eddie Bernice Johnson INCLUDES Initiative (INCLUDES Initiave)</t>
  </si>
  <si>
    <t>EDU Core Rsrch (ECR): Broadening Participation and Instit. Capacity in STEM</t>
  </si>
  <si>
    <t>Excellence Awards in Science and Engineering (EASE)</t>
  </si>
  <si>
    <t>Historically Black Colleges and Universities Undergraduate Program (HBCU-UP)</t>
  </si>
  <si>
    <t>IUSE: Hispanic Serving Institutions (HSI) Program</t>
  </si>
  <si>
    <t>Louis Stokes Alliances for Minority Participation (LSAMP)</t>
  </si>
  <si>
    <t>Tribal Colleges and Universities Program (TCUP)</t>
  </si>
  <si>
    <t>EES Subtotal</t>
  </si>
  <si>
    <t>Division of Graduate Education (DGE)</t>
  </si>
  <si>
    <t xml:space="preserve"> </t>
  </si>
  <si>
    <t xml:space="preserve">  </t>
  </si>
  <si>
    <t>Cybercorps®: Scholarship for Service (SFS)</t>
  </si>
  <si>
    <t>EDU Core Research (ECR): STEM Professional Workforce Preparation</t>
  </si>
  <si>
    <t>Graduate Research Fellowship Program (GRFP)</t>
  </si>
  <si>
    <t>NSF Research Traineeship (NRT)</t>
  </si>
  <si>
    <t>STEM Education Postdoctoral Research Fellowships</t>
  </si>
  <si>
    <t>Virtual Hubs to Support Key Transitions in Professional Growth</t>
  </si>
  <si>
    <t>DGE Subtotal</t>
  </si>
  <si>
    <t>Division of Research on Learning in Formal &amp; Informal Settings (DRL)</t>
  </si>
  <si>
    <t>Advancing Informal STEM Learning (AISL)</t>
  </si>
  <si>
    <t>Artificial Intelligence Research Institutes, National</t>
  </si>
  <si>
    <t>Computer Science for All (CSforAll)</t>
  </si>
  <si>
    <t>Discovery Research PreK-12 (DRK-12)</t>
  </si>
  <si>
    <t>EDU Core Research (ECR): STEM Learning</t>
  </si>
  <si>
    <t>Research on Innovative Technologies for Enhanced Learning</t>
  </si>
  <si>
    <t>DRL Subtotal</t>
  </si>
  <si>
    <t>Division of Undergraduate Education (DUE)</t>
  </si>
  <si>
    <t>Advanced Technological Education (ATE)</t>
  </si>
  <si>
    <t>EDU Core Research (ECR): STEM Learning Environments</t>
  </si>
  <si>
    <t>Improving Undergraduate STEM Education (IUSE)</t>
  </si>
  <si>
    <t>Robert Noyce Teacher Scholarship Program (Noyce)</t>
  </si>
  <si>
    <t>DUE Subtotal</t>
  </si>
  <si>
    <t>Total, EDU</t>
  </si>
  <si>
    <r>
      <rPr>
        <vertAlign val="superscript"/>
        <sz val="9"/>
        <color theme="1"/>
        <rFont val="Open Sans"/>
        <family val="2"/>
      </rPr>
      <t>1</t>
    </r>
    <r>
      <rPr>
        <sz val="9"/>
        <color theme="1"/>
        <rFont val="Open Sans"/>
        <family val="2"/>
      </rPr>
      <t xml:space="preserve"> Captures both the FY 2023 Omnibus appropriation and the Disaster Relief Supplemental appropriation base.</t>
    </r>
  </si>
  <si>
    <t>STEM Teacher Corps</t>
  </si>
  <si>
    <r>
      <t xml:space="preserve">FY 2024
Request
</t>
    </r>
    <r>
      <rPr>
        <b/>
        <sz val="10"/>
        <color rgb="FFFF0000"/>
        <rFont val="Open Sans"/>
        <family val="2"/>
      </rPr>
      <t>REVISED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</si>
</sst>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&quot;-&quot;??"/>
    <numFmt numFmtId="165" formatCode="&quot;$&quot;#,##0.00;\-&quot;$&quot;#,##0.00;&quot;-&quot;??"/>
    <numFmt numFmtId="166" formatCode="0.0%;\-0.0%;&quot;-&quot;??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Open Sans"/>
      <family val="2"/>
    </font>
    <font>
      <sz val="10"/>
      <name val="Open Sans"/>
      <family val="2"/>
    </font>
    <font>
      <b/>
      <sz val="10"/>
      <name val="Open Sans"/>
      <family val="2"/>
    </font>
    <font>
      <b/>
      <vertAlign val="superscript"/>
      <sz val="10"/>
      <name val="Open Sans"/>
      <family val="2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indexed="8"/>
      <name val="Open Sans"/>
      <family val="2"/>
    </font>
    <font>
      <sz val="11"/>
      <color theme="1"/>
      <name val="Times New Roman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10"/>
      <color rgb="FFC00000"/>
      <name val="Open Sans"/>
      <family val="2"/>
    </font>
    <font>
      <b/>
      <sz val="10"/>
      <color rgb="FFFF0000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2" xfId="1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0" fontId="4" fillId="0" borderId="14" xfId="1" applyFont="1" applyBorder="1" applyAlignment="1">
      <alignment horizontal="right"/>
    </xf>
    <xf numFmtId="164" fontId="3" fillId="0" borderId="16" xfId="1" applyNumberFormat="1" applyFont="1" applyBorder="1" applyAlignment="1">
      <alignment horizontal="center"/>
    </xf>
    <xf numFmtId="164" fontId="3" fillId="0" borderId="19" xfId="1" applyNumberFormat="1" applyFont="1" applyBorder="1" applyAlignment="1">
      <alignment horizontal="center"/>
    </xf>
    <xf numFmtId="0" fontId="7" fillId="0" borderId="9" xfId="2" applyFont="1" applyBorder="1" applyAlignment="1">
      <alignment vertical="top"/>
    </xf>
    <xf numFmtId="0" fontId="8" fillId="0" borderId="0" xfId="2" applyFont="1" applyAlignment="1">
      <alignment vertical="top"/>
    </xf>
    <xf numFmtId="0" fontId="8" fillId="0" borderId="10" xfId="2" applyFont="1" applyBorder="1" applyAlignment="1">
      <alignment vertical="top"/>
    </xf>
    <xf numFmtId="0" fontId="8" fillId="0" borderId="11" xfId="2" applyFont="1" applyBorder="1" applyAlignment="1">
      <alignment vertical="top"/>
    </xf>
    <xf numFmtId="0" fontId="8" fillId="0" borderId="20" xfId="2" applyFont="1" applyBorder="1" applyAlignment="1">
      <alignment vertical="top"/>
    </xf>
    <xf numFmtId="0" fontId="8" fillId="0" borderId="13" xfId="2" applyFont="1" applyBorder="1" applyAlignment="1">
      <alignment vertical="top"/>
    </xf>
    <xf numFmtId="0" fontId="4" fillId="0" borderId="9" xfId="2" applyFont="1" applyBorder="1" applyAlignment="1">
      <alignment horizontal="left" vertical="top" wrapText="1" indent="1"/>
    </xf>
    <xf numFmtId="165" fontId="9" fillId="0" borderId="0" xfId="2" applyNumberFormat="1" applyFont="1" applyAlignment="1" applyProtection="1">
      <alignment horizontal="right" vertical="top"/>
      <protection locked="0"/>
    </xf>
    <xf numFmtId="165" fontId="9" fillId="0" borderId="10" xfId="2" applyNumberFormat="1" applyFont="1" applyBorder="1" applyAlignment="1" applyProtection="1">
      <alignment horizontal="right" vertical="top"/>
      <protection locked="0"/>
    </xf>
    <xf numFmtId="165" fontId="9" fillId="0" borderId="11" xfId="2" applyNumberFormat="1" applyFont="1" applyBorder="1" applyAlignment="1" applyProtection="1">
      <alignment horizontal="right" vertical="top"/>
      <protection locked="0"/>
    </xf>
    <xf numFmtId="165" fontId="9" fillId="0" borderId="12" xfId="2" applyNumberFormat="1" applyFont="1" applyBorder="1" applyAlignment="1" applyProtection="1">
      <alignment horizontal="right" vertical="top"/>
      <protection locked="0"/>
    </xf>
    <xf numFmtId="165" fontId="8" fillId="0" borderId="10" xfId="3" applyNumberFormat="1" applyFont="1" applyBorder="1" applyAlignment="1" applyProtection="1">
      <alignment horizontal="right" vertical="top" readingOrder="1"/>
      <protection locked="0"/>
    </xf>
    <xf numFmtId="166" fontId="4" fillId="0" borderId="13" xfId="4" applyNumberFormat="1" applyFont="1" applyFill="1" applyBorder="1" applyAlignment="1">
      <alignment horizontal="right" vertical="top"/>
    </xf>
    <xf numFmtId="164" fontId="4" fillId="0" borderId="0" xfId="2" applyNumberFormat="1" applyFont="1" applyAlignment="1">
      <alignment horizontal="right" vertical="top"/>
    </xf>
    <xf numFmtId="164" fontId="4" fillId="0" borderId="10" xfId="2" applyNumberFormat="1" applyFont="1" applyBorder="1" applyAlignment="1">
      <alignment horizontal="right" vertical="top"/>
    </xf>
    <xf numFmtId="164" fontId="9" fillId="0" borderId="11" xfId="2" applyNumberFormat="1" applyFont="1" applyBorder="1" applyAlignment="1" applyProtection="1">
      <alignment horizontal="right" vertical="top"/>
      <protection locked="0"/>
    </xf>
    <xf numFmtId="164" fontId="4" fillId="0" borderId="12" xfId="2" applyNumberFormat="1" applyFont="1" applyBorder="1" applyAlignment="1">
      <alignment horizontal="right" vertical="top"/>
    </xf>
    <xf numFmtId="164" fontId="8" fillId="0" borderId="10" xfId="3" applyNumberFormat="1" applyFont="1" applyBorder="1" applyAlignment="1" applyProtection="1">
      <alignment horizontal="right" vertical="top" readingOrder="1"/>
      <protection locked="0"/>
    </xf>
    <xf numFmtId="164" fontId="9" fillId="0" borderId="0" xfId="2" applyNumberFormat="1" applyFont="1" applyAlignment="1" applyProtection="1">
      <alignment horizontal="right" vertical="top"/>
      <protection locked="0"/>
    </xf>
    <xf numFmtId="164" fontId="9" fillId="0" borderId="10" xfId="2" applyNumberFormat="1" applyFont="1" applyBorder="1" applyAlignment="1" applyProtection="1">
      <alignment horizontal="right" vertical="top"/>
      <protection locked="0"/>
    </xf>
    <xf numFmtId="164" fontId="9" fillId="0" borderId="12" xfId="2" applyNumberFormat="1" applyFont="1" applyBorder="1" applyAlignment="1" applyProtection="1">
      <alignment horizontal="right" vertical="top"/>
      <protection locked="0"/>
    </xf>
    <xf numFmtId="0" fontId="3" fillId="2" borderId="21" xfId="2" applyFont="1" applyFill="1" applyBorder="1" applyAlignment="1">
      <alignment horizontal="left" vertical="top" wrapText="1" indent="1"/>
    </xf>
    <xf numFmtId="165" fontId="3" fillId="2" borderId="22" xfId="2" applyNumberFormat="1" applyFont="1" applyFill="1" applyBorder="1" applyAlignment="1">
      <alignment horizontal="right" vertical="top"/>
    </xf>
    <xf numFmtId="165" fontId="3" fillId="2" borderId="23" xfId="2" applyNumberFormat="1" applyFont="1" applyFill="1" applyBorder="1" applyAlignment="1">
      <alignment horizontal="right" vertical="top"/>
    </xf>
    <xf numFmtId="165" fontId="3" fillId="2" borderId="24" xfId="2" applyNumberFormat="1" applyFont="1" applyFill="1" applyBorder="1" applyAlignment="1">
      <alignment horizontal="right" vertical="top"/>
    </xf>
    <xf numFmtId="165" fontId="3" fillId="2" borderId="25" xfId="2" applyNumberFormat="1" applyFont="1" applyFill="1" applyBorder="1" applyAlignment="1">
      <alignment horizontal="right" vertical="top"/>
    </xf>
    <xf numFmtId="166" fontId="3" fillId="2" borderId="26" xfId="4" applyNumberFormat="1" applyFont="1" applyFill="1" applyBorder="1" applyAlignment="1">
      <alignment horizontal="right" vertical="top"/>
    </xf>
    <xf numFmtId="0" fontId="8" fillId="0" borderId="12" xfId="2" applyFont="1" applyBorder="1" applyAlignment="1">
      <alignment vertical="top"/>
    </xf>
    <xf numFmtId="0" fontId="8" fillId="0" borderId="27" xfId="2" applyFont="1" applyBorder="1" applyAlignment="1">
      <alignment vertical="top"/>
    </xf>
    <xf numFmtId="0" fontId="8" fillId="0" borderId="28" xfId="2" applyFont="1" applyBorder="1" applyAlignment="1">
      <alignment vertical="top"/>
    </xf>
    <xf numFmtId="165" fontId="4" fillId="0" borderId="0" xfId="2" applyNumberFormat="1" applyFont="1" applyAlignment="1">
      <alignment horizontal="right" vertical="top"/>
    </xf>
    <xf numFmtId="165" fontId="4" fillId="0" borderId="10" xfId="0" applyNumberFormat="1" applyFont="1" applyBorder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5" fontId="4" fillId="0" borderId="12" xfId="2" applyNumberFormat="1" applyFont="1" applyBorder="1" applyAlignment="1">
      <alignment horizontal="right" vertical="top"/>
    </xf>
    <xf numFmtId="164" fontId="4" fillId="0" borderId="0" xfId="2" applyNumberFormat="1" applyFont="1" applyAlignment="1" applyProtection="1">
      <alignment horizontal="right" vertical="top"/>
      <protection locked="0"/>
    </xf>
    <xf numFmtId="164" fontId="9" fillId="0" borderId="10" xfId="0" applyNumberFormat="1" applyFont="1" applyBorder="1" applyAlignment="1" applyProtection="1">
      <alignment horizontal="right" vertical="top"/>
      <protection locked="0"/>
    </xf>
    <xf numFmtId="164" fontId="9" fillId="0" borderId="0" xfId="0" applyNumberFormat="1" applyFont="1" applyAlignment="1" applyProtection="1">
      <alignment horizontal="right" vertical="top"/>
      <protection locked="0"/>
    </xf>
    <xf numFmtId="164" fontId="8" fillId="0" borderId="0" xfId="2" applyNumberFormat="1" applyFont="1" applyAlignment="1">
      <alignment vertical="top"/>
    </xf>
    <xf numFmtId="164" fontId="8" fillId="0" borderId="10" xfId="2" applyNumberFormat="1" applyFont="1" applyBorder="1" applyAlignment="1">
      <alignment vertical="top"/>
    </xf>
    <xf numFmtId="0" fontId="3" fillId="3" borderId="29" xfId="2" applyFont="1" applyFill="1" applyBorder="1" applyAlignment="1">
      <alignment vertical="top" wrapText="1"/>
    </xf>
    <xf numFmtId="165" fontId="3" fillId="3" borderId="30" xfId="2" applyNumberFormat="1" applyFont="1" applyFill="1" applyBorder="1" applyAlignment="1">
      <alignment horizontal="right" vertical="top"/>
    </xf>
    <xf numFmtId="165" fontId="3" fillId="3" borderId="31" xfId="2" applyNumberFormat="1" applyFont="1" applyFill="1" applyBorder="1" applyAlignment="1">
      <alignment horizontal="right" vertical="top"/>
    </xf>
    <xf numFmtId="0" fontId="13" fillId="0" borderId="0" xfId="2" applyFont="1" applyAlignment="1">
      <alignment vertical="top"/>
    </xf>
    <xf numFmtId="164" fontId="4" fillId="0" borderId="12" xfId="2" applyNumberFormat="1" applyFont="1" applyBorder="1" applyAlignment="1">
      <alignment vertical="top"/>
    </xf>
    <xf numFmtId="164" fontId="4" fillId="0" borderId="10" xfId="3" applyNumberFormat="1" applyFont="1" applyBorder="1" applyAlignment="1" applyProtection="1">
      <alignment horizontal="right" vertical="top" readingOrder="1"/>
      <protection locked="0"/>
    </xf>
    <xf numFmtId="165" fontId="3" fillId="3" borderId="32" xfId="2" applyNumberFormat="1" applyFont="1" applyFill="1" applyBorder="1" applyAlignment="1">
      <alignment horizontal="right" vertical="top"/>
    </xf>
    <xf numFmtId="166" fontId="3" fillId="3" borderId="33" xfId="4" applyNumberFormat="1" applyFont="1" applyFill="1" applyBorder="1" applyAlignment="1">
      <alignment horizontal="right" vertical="top"/>
    </xf>
    <xf numFmtId="0" fontId="3" fillId="0" borderId="0" xfId="1" applyFont="1" applyAlignment="1">
      <alignment horizontal="center" wrapText="1"/>
    </xf>
    <xf numFmtId="0" fontId="3" fillId="0" borderId="15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11" fillId="0" borderId="0" xfId="2" applyFont="1" applyAlignment="1">
      <alignment vertical="top"/>
    </xf>
    <xf numFmtId="0" fontId="3" fillId="0" borderId="0" xfId="1" applyFont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3" fillId="0" borderId="15" xfId="1" applyFont="1" applyBorder="1" applyAlignment="1">
      <alignment horizontal="right" wrapText="1"/>
    </xf>
    <xf numFmtId="0" fontId="3" fillId="0" borderId="4" xfId="1" applyFont="1" applyBorder="1" applyAlignment="1">
      <alignment horizontal="right" wrapText="1"/>
    </xf>
    <xf numFmtId="0" fontId="3" fillId="0" borderId="10" xfId="1" applyFont="1" applyBorder="1" applyAlignment="1">
      <alignment horizontal="right" wrapText="1"/>
    </xf>
    <xf numFmtId="0" fontId="3" fillId="0" borderId="16" xfId="1" applyFont="1" applyBorder="1" applyAlignment="1">
      <alignment horizontal="right" wrapText="1"/>
    </xf>
    <xf numFmtId="0" fontId="5" fillId="0" borderId="5" xfId="1" applyFont="1" applyBorder="1" applyAlignment="1">
      <alignment horizontal="center" wrapText="1"/>
    </xf>
    <xf numFmtId="0" fontId="3" fillId="0" borderId="6" xfId="1" applyFont="1" applyBorder="1" applyAlignment="1">
      <alignment horizontal="right" wrapText="1"/>
    </xf>
    <xf numFmtId="0" fontId="3" fillId="0" borderId="11" xfId="1" applyFont="1" applyBorder="1" applyAlignment="1">
      <alignment horizontal="right" wrapText="1"/>
    </xf>
    <xf numFmtId="0" fontId="3" fillId="0" borderId="17" xfId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3" fillId="0" borderId="12" xfId="1" applyFont="1" applyBorder="1" applyAlignment="1">
      <alignment horizontal="right" wrapText="1"/>
    </xf>
    <xf numFmtId="0" fontId="3" fillId="0" borderId="18" xfId="1" applyFont="1" applyBorder="1" applyAlignment="1">
      <alignment horizontal="right" wrapText="1"/>
    </xf>
    <xf numFmtId="164" fontId="5" fillId="0" borderId="4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 wrapText="1"/>
    </xf>
    <xf numFmtId="164" fontId="3" fillId="0" borderId="10" xfId="1" applyNumberFormat="1" applyFont="1" applyBorder="1" applyAlignment="1">
      <alignment horizontal="center" wrapText="1"/>
    </xf>
    <xf numFmtId="164" fontId="3" fillId="0" borderId="13" xfId="1" applyNumberFormat="1" applyFont="1" applyBorder="1" applyAlignment="1">
      <alignment horizontal="center" wrapText="1"/>
    </xf>
  </cellXfs>
  <cellStyles count="5">
    <cellStyle name="Normal" xfId="0" builtinId="0"/>
    <cellStyle name="Normal 2" xfId="1" xr:uid="{2C7F4AE4-A3E3-4260-BDB4-DCEE8F05202A}"/>
    <cellStyle name="Normal 2 2" xfId="2" xr:uid="{1F0EC4D8-A7F4-4E1F-B0CA-5EEDBE7FFC04}"/>
    <cellStyle name="Normal 5" xfId="3" xr:uid="{8E83ED93-2F0C-4461-9C4F-860053215161}"/>
    <cellStyle name="Percent 2" xfId="4" xr:uid="{C9F0756F-EE42-45A2-B2B0-674663ACB5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1D0D9-710D-4CFD-B68F-6065B11B82F0}">
  <dimension ref="A1:I45"/>
  <sheetViews>
    <sheetView showGridLines="0" tabSelected="1" zoomScale="93" workbookViewId="0">
      <selection activeCell="D43" sqref="D43"/>
    </sheetView>
  </sheetViews>
  <sheetFormatPr defaultRowHeight="14.4" x14ac:dyDescent="0.3"/>
  <cols>
    <col min="1" max="1" width="70.33203125" bestFit="1" customWidth="1"/>
    <col min="2" max="4" width="9.6640625" customWidth="1"/>
    <col min="5" max="5" width="10.6640625" customWidth="1"/>
    <col min="6" max="9" width="9.6640625" customWidth="1"/>
  </cols>
  <sheetData>
    <row r="1" spans="1:9" ht="15" x14ac:dyDescent="0.3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1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3" spans="1:9" ht="15" x14ac:dyDescent="0.3">
      <c r="A3" s="57" t="s">
        <v>2</v>
      </c>
      <c r="B3" s="57"/>
      <c r="C3" s="57"/>
      <c r="D3" s="57"/>
      <c r="E3" s="57"/>
      <c r="F3" s="57"/>
      <c r="G3" s="57"/>
      <c r="H3" s="57"/>
      <c r="I3" s="57"/>
    </row>
    <row r="4" spans="1:9" ht="15.6" thickBot="1" x14ac:dyDescent="0.35">
      <c r="A4" s="58" t="s">
        <v>3</v>
      </c>
      <c r="B4" s="58"/>
      <c r="C4" s="58"/>
      <c r="D4" s="58"/>
      <c r="E4" s="58"/>
      <c r="F4" s="58"/>
      <c r="G4" s="58"/>
      <c r="H4" s="58"/>
      <c r="I4" s="58"/>
    </row>
    <row r="5" spans="1:9" ht="31.95" customHeight="1" x14ac:dyDescent="0.35">
      <c r="A5" s="1"/>
      <c r="B5" s="59" t="s">
        <v>4</v>
      </c>
      <c r="C5" s="62" t="s">
        <v>5</v>
      </c>
      <c r="D5" s="65" t="s">
        <v>6</v>
      </c>
      <c r="E5" s="65"/>
      <c r="F5" s="66" t="s">
        <v>7</v>
      </c>
      <c r="G5" s="69" t="s">
        <v>52</v>
      </c>
      <c r="H5" s="72" t="s">
        <v>8</v>
      </c>
      <c r="I5" s="73"/>
    </row>
    <row r="6" spans="1:9" ht="15" x14ac:dyDescent="0.35">
      <c r="A6" s="2"/>
      <c r="B6" s="60"/>
      <c r="C6" s="63"/>
      <c r="D6" s="53" t="s">
        <v>9</v>
      </c>
      <c r="E6" s="55" t="s">
        <v>10</v>
      </c>
      <c r="F6" s="67"/>
      <c r="G6" s="70"/>
      <c r="H6" s="74"/>
      <c r="I6" s="75"/>
    </row>
    <row r="7" spans="1:9" ht="15" x14ac:dyDescent="0.35">
      <c r="A7" s="3"/>
      <c r="B7" s="61"/>
      <c r="C7" s="64"/>
      <c r="D7" s="54"/>
      <c r="E7" s="54"/>
      <c r="F7" s="68"/>
      <c r="G7" s="71"/>
      <c r="H7" s="4" t="s">
        <v>11</v>
      </c>
      <c r="I7" s="5" t="s">
        <v>12</v>
      </c>
    </row>
    <row r="8" spans="1:9" ht="15" x14ac:dyDescent="0.3">
      <c r="A8" s="6" t="s">
        <v>13</v>
      </c>
      <c r="B8" s="7"/>
      <c r="C8" s="8"/>
      <c r="D8" s="7"/>
      <c r="E8" s="7"/>
      <c r="F8" s="9"/>
      <c r="G8" s="10"/>
      <c r="H8" s="8"/>
      <c r="I8" s="11"/>
    </row>
    <row r="9" spans="1:9" ht="15" customHeight="1" x14ac:dyDescent="0.3">
      <c r="A9" s="12" t="s">
        <v>14</v>
      </c>
      <c r="B9" s="13">
        <v>18.5</v>
      </c>
      <c r="C9" s="14">
        <v>19</v>
      </c>
      <c r="D9" s="13">
        <v>0</v>
      </c>
      <c r="E9" s="13">
        <v>2</v>
      </c>
      <c r="F9" s="15">
        <f t="shared" ref="F9:F18" si="0">SUM(C9:E9)</f>
        <v>21</v>
      </c>
      <c r="G9" s="16">
        <v>22.33</v>
      </c>
      <c r="H9" s="17">
        <f t="shared" ref="H9:H19" si="1">G9-(C9+D9)</f>
        <v>3.3299999999999983</v>
      </c>
      <c r="I9" s="18">
        <f t="shared" ref="I9:I19" si="2">IFERROR(H9/(C9+D9), "N/A")</f>
        <v>0.17526315789473676</v>
      </c>
    </row>
    <row r="10" spans="1:9" ht="15" customHeight="1" x14ac:dyDescent="0.3">
      <c r="A10" s="12" t="s">
        <v>15</v>
      </c>
      <c r="B10" s="19">
        <v>8.5</v>
      </c>
      <c r="C10" s="20">
        <v>9.5</v>
      </c>
      <c r="D10" s="19">
        <v>0</v>
      </c>
      <c r="E10" s="19">
        <v>3</v>
      </c>
      <c r="F10" s="21">
        <f t="shared" si="0"/>
        <v>12.5</v>
      </c>
      <c r="G10" s="22">
        <v>15.5</v>
      </c>
      <c r="H10" s="23">
        <f t="shared" si="1"/>
        <v>6</v>
      </c>
      <c r="I10" s="18">
        <f t="shared" si="2"/>
        <v>0.63157894736842102</v>
      </c>
    </row>
    <row r="11" spans="1:9" ht="15" customHeight="1" x14ac:dyDescent="0.3">
      <c r="A11" s="12" t="s">
        <v>16</v>
      </c>
      <c r="B11" s="19">
        <v>26.01</v>
      </c>
      <c r="C11" s="20">
        <v>29</v>
      </c>
      <c r="D11" s="19">
        <v>0</v>
      </c>
      <c r="E11" s="19">
        <v>3</v>
      </c>
      <c r="F11" s="21">
        <f t="shared" si="0"/>
        <v>32</v>
      </c>
      <c r="G11" s="22">
        <v>41</v>
      </c>
      <c r="H11" s="23">
        <f t="shared" si="1"/>
        <v>12</v>
      </c>
      <c r="I11" s="18">
        <f t="shared" si="2"/>
        <v>0.41379310344827586</v>
      </c>
    </row>
    <row r="12" spans="1:9" ht="15" customHeight="1" x14ac:dyDescent="0.3">
      <c r="A12" s="12" t="s">
        <v>17</v>
      </c>
      <c r="B12" s="19">
        <v>23.01</v>
      </c>
      <c r="C12" s="20">
        <v>30</v>
      </c>
      <c r="D12" s="19">
        <v>0</v>
      </c>
      <c r="E12" s="19">
        <v>5</v>
      </c>
      <c r="F12" s="21">
        <f t="shared" si="0"/>
        <v>35</v>
      </c>
      <c r="G12" s="22">
        <v>50.5</v>
      </c>
      <c r="H12" s="23">
        <f t="shared" si="1"/>
        <v>20.5</v>
      </c>
      <c r="I12" s="18">
        <f t="shared" si="2"/>
        <v>0.68333333333333335</v>
      </c>
    </row>
    <row r="13" spans="1:9" ht="15" x14ac:dyDescent="0.3">
      <c r="A13" s="12" t="s">
        <v>18</v>
      </c>
      <c r="B13" s="24">
        <v>15.6</v>
      </c>
      <c r="C13" s="25">
        <v>17.61</v>
      </c>
      <c r="D13" s="24">
        <v>0</v>
      </c>
      <c r="E13" s="24">
        <v>0</v>
      </c>
      <c r="F13" s="21">
        <f t="shared" si="0"/>
        <v>17.61</v>
      </c>
      <c r="G13" s="26">
        <v>16.739999999999998</v>
      </c>
      <c r="H13" s="23">
        <f t="shared" si="1"/>
        <v>-0.87000000000000099</v>
      </c>
      <c r="I13" s="18">
        <f t="shared" si="2"/>
        <v>-4.9403747870528168E-2</v>
      </c>
    </row>
    <row r="14" spans="1:9" ht="15" customHeight="1" x14ac:dyDescent="0.3">
      <c r="A14" s="12" t="s">
        <v>19</v>
      </c>
      <c r="B14" s="24">
        <v>4.1100000000000003</v>
      </c>
      <c r="C14" s="25">
        <v>7.4</v>
      </c>
      <c r="D14" s="24">
        <v>0</v>
      </c>
      <c r="E14" s="24">
        <v>0</v>
      </c>
      <c r="F14" s="21">
        <f t="shared" si="0"/>
        <v>7.4</v>
      </c>
      <c r="G14" s="26">
        <v>8</v>
      </c>
      <c r="H14" s="23">
        <f t="shared" si="1"/>
        <v>0.59999999999999964</v>
      </c>
      <c r="I14" s="18">
        <f t="shared" si="2"/>
        <v>8.108108108108103E-2</v>
      </c>
    </row>
    <row r="15" spans="1:9" ht="15" customHeight="1" x14ac:dyDescent="0.3">
      <c r="A15" s="12" t="s">
        <v>20</v>
      </c>
      <c r="B15" s="19">
        <v>38.01</v>
      </c>
      <c r="C15" s="20">
        <v>43</v>
      </c>
      <c r="D15" s="19">
        <v>0</v>
      </c>
      <c r="E15" s="19">
        <v>3</v>
      </c>
      <c r="F15" s="21">
        <f t="shared" si="0"/>
        <v>46</v>
      </c>
      <c r="G15" s="22">
        <v>48.5</v>
      </c>
      <c r="H15" s="23">
        <f t="shared" si="1"/>
        <v>5.5</v>
      </c>
      <c r="I15" s="18">
        <f t="shared" si="2"/>
        <v>0.12790697674418605</v>
      </c>
    </row>
    <row r="16" spans="1:9" ht="15" customHeight="1" x14ac:dyDescent="0.3">
      <c r="A16" s="12" t="s">
        <v>21</v>
      </c>
      <c r="B16" s="19">
        <v>24.26</v>
      </c>
      <c r="C16" s="20">
        <v>26.75</v>
      </c>
      <c r="D16" s="19">
        <v>0</v>
      </c>
      <c r="E16" s="19">
        <v>1</v>
      </c>
      <c r="F16" s="21">
        <f t="shared" si="0"/>
        <v>27.75</v>
      </c>
      <c r="G16" s="22">
        <v>30.25</v>
      </c>
      <c r="H16" s="23">
        <f t="shared" si="1"/>
        <v>3.5</v>
      </c>
      <c r="I16" s="18">
        <f t="shared" si="2"/>
        <v>0.13084112149532709</v>
      </c>
    </row>
    <row r="17" spans="1:9" ht="15" customHeight="1" x14ac:dyDescent="0.3">
      <c r="A17" s="12" t="s">
        <v>22</v>
      </c>
      <c r="B17" s="19">
        <v>51.52</v>
      </c>
      <c r="C17" s="20">
        <v>55.5</v>
      </c>
      <c r="D17" s="19">
        <v>0</v>
      </c>
      <c r="E17" s="19">
        <v>0</v>
      </c>
      <c r="F17" s="21">
        <f t="shared" si="0"/>
        <v>55.5</v>
      </c>
      <c r="G17" s="22">
        <v>70.5</v>
      </c>
      <c r="H17" s="23">
        <f t="shared" si="1"/>
        <v>15</v>
      </c>
      <c r="I17" s="18">
        <f t="shared" si="2"/>
        <v>0.27027027027027029</v>
      </c>
    </row>
    <row r="18" spans="1:9" ht="15" customHeight="1" x14ac:dyDescent="0.3">
      <c r="A18" s="12" t="s">
        <v>23</v>
      </c>
      <c r="B18" s="19">
        <v>17.5</v>
      </c>
      <c r="C18" s="20">
        <v>20</v>
      </c>
      <c r="D18" s="19">
        <v>0</v>
      </c>
      <c r="E18" s="19">
        <v>6</v>
      </c>
      <c r="F18" s="21">
        <f t="shared" si="0"/>
        <v>26</v>
      </c>
      <c r="G18" s="22">
        <v>23</v>
      </c>
      <c r="H18" s="23">
        <f t="shared" si="1"/>
        <v>3</v>
      </c>
      <c r="I18" s="18">
        <f t="shared" si="2"/>
        <v>0.15</v>
      </c>
    </row>
    <row r="19" spans="1:9" ht="15" customHeight="1" x14ac:dyDescent="0.3">
      <c r="A19" s="27" t="s">
        <v>24</v>
      </c>
      <c r="B19" s="28">
        <f>SUM(B9:B18)+0.01</f>
        <v>227.03</v>
      </c>
      <c r="C19" s="29">
        <f t="shared" ref="C19:G19" si="3">SUM(C9:C18)</f>
        <v>257.76</v>
      </c>
      <c r="D19" s="28">
        <v>0</v>
      </c>
      <c r="E19" s="28">
        <f t="shared" si="3"/>
        <v>23</v>
      </c>
      <c r="F19" s="30">
        <f t="shared" si="3"/>
        <v>280.76</v>
      </c>
      <c r="G19" s="31">
        <f t="shared" si="3"/>
        <v>326.32</v>
      </c>
      <c r="H19" s="29">
        <f t="shared" si="1"/>
        <v>68.56</v>
      </c>
      <c r="I19" s="32">
        <f t="shared" si="2"/>
        <v>0.26598386095592802</v>
      </c>
    </row>
    <row r="20" spans="1:9" ht="15" customHeight="1" x14ac:dyDescent="0.3">
      <c r="A20" s="6" t="s">
        <v>25</v>
      </c>
      <c r="B20" s="7"/>
      <c r="C20" s="8"/>
      <c r="D20" s="7" t="s">
        <v>26</v>
      </c>
      <c r="E20" s="7"/>
      <c r="F20" s="9"/>
      <c r="G20" s="33"/>
      <c r="H20" s="8" t="s">
        <v>27</v>
      </c>
      <c r="I20" s="11" t="s">
        <v>26</v>
      </c>
    </row>
    <row r="21" spans="1:9" ht="15" customHeight="1" x14ac:dyDescent="0.3">
      <c r="A21" s="12" t="s">
        <v>28</v>
      </c>
      <c r="B21" s="19">
        <v>63</v>
      </c>
      <c r="C21" s="20">
        <v>74</v>
      </c>
      <c r="D21" s="19">
        <v>0</v>
      </c>
      <c r="E21" s="19">
        <v>11.5</v>
      </c>
      <c r="F21" s="21">
        <f t="shared" ref="F21:F26" si="4">SUM(C21:E21)</f>
        <v>85.5</v>
      </c>
      <c r="G21" s="22">
        <v>74</v>
      </c>
      <c r="H21" s="23">
        <f t="shared" ref="H21:H27" si="5">G21-(C21+D21)</f>
        <v>0</v>
      </c>
      <c r="I21" s="18">
        <f t="shared" ref="I21:I27" si="6">IFERROR(H21/(C21+D21), "N/A")</f>
        <v>0</v>
      </c>
    </row>
    <row r="22" spans="1:9" ht="15" customHeight="1" x14ac:dyDescent="0.3">
      <c r="A22" s="12" t="s">
        <v>29</v>
      </c>
      <c r="B22" s="24">
        <v>19.11</v>
      </c>
      <c r="C22" s="25">
        <v>19.12</v>
      </c>
      <c r="D22" s="24">
        <v>0</v>
      </c>
      <c r="E22" s="24">
        <v>0</v>
      </c>
      <c r="F22" s="21">
        <f t="shared" si="4"/>
        <v>19.12</v>
      </c>
      <c r="G22" s="26">
        <v>20.86</v>
      </c>
      <c r="H22" s="23">
        <f t="shared" si="5"/>
        <v>1.7399999999999984</v>
      </c>
      <c r="I22" s="18">
        <f t="shared" si="6"/>
        <v>9.1004184100418328E-2</v>
      </c>
    </row>
    <row r="23" spans="1:9" ht="15" customHeight="1" x14ac:dyDescent="0.3">
      <c r="A23" s="12" t="s">
        <v>30</v>
      </c>
      <c r="B23" s="19">
        <v>290.01</v>
      </c>
      <c r="C23" s="20">
        <v>230</v>
      </c>
      <c r="D23" s="19">
        <v>92</v>
      </c>
      <c r="E23" s="19">
        <v>0</v>
      </c>
      <c r="F23" s="21">
        <f t="shared" si="4"/>
        <v>322</v>
      </c>
      <c r="G23" s="22">
        <v>380.32</v>
      </c>
      <c r="H23" s="23">
        <f t="shared" si="5"/>
        <v>58.319999999999993</v>
      </c>
      <c r="I23" s="18">
        <f t="shared" si="6"/>
        <v>0.18111801242236023</v>
      </c>
    </row>
    <row r="24" spans="1:9" ht="15" customHeight="1" x14ac:dyDescent="0.3">
      <c r="A24" s="12" t="s">
        <v>31</v>
      </c>
      <c r="B24" s="19">
        <v>60</v>
      </c>
      <c r="C24" s="20">
        <v>60</v>
      </c>
      <c r="D24" s="24">
        <v>0</v>
      </c>
      <c r="E24" s="19">
        <v>28.5</v>
      </c>
      <c r="F24" s="21">
        <f t="shared" si="4"/>
        <v>88.5</v>
      </c>
      <c r="G24" s="22">
        <v>62.5</v>
      </c>
      <c r="H24" s="23">
        <f t="shared" si="5"/>
        <v>2.5</v>
      </c>
      <c r="I24" s="18">
        <f t="shared" si="6"/>
        <v>4.1666666666666664E-2</v>
      </c>
    </row>
    <row r="25" spans="1:9" ht="15" customHeight="1" x14ac:dyDescent="0.3">
      <c r="A25" s="12" t="s">
        <v>32</v>
      </c>
      <c r="B25" s="19">
        <v>0</v>
      </c>
      <c r="C25" s="20">
        <v>10</v>
      </c>
      <c r="D25" s="24">
        <v>0</v>
      </c>
      <c r="E25" s="19">
        <v>0</v>
      </c>
      <c r="F25" s="21">
        <f t="shared" si="4"/>
        <v>10</v>
      </c>
      <c r="G25" s="22">
        <v>10.5</v>
      </c>
      <c r="H25" s="23">
        <f t="shared" si="5"/>
        <v>0.5</v>
      </c>
      <c r="I25" s="18">
        <f t="shared" si="6"/>
        <v>0.05</v>
      </c>
    </row>
    <row r="26" spans="1:9" ht="15" customHeight="1" x14ac:dyDescent="0.3">
      <c r="A26" s="12" t="s">
        <v>33</v>
      </c>
      <c r="B26" s="19">
        <v>0</v>
      </c>
      <c r="C26" s="20">
        <v>0</v>
      </c>
      <c r="D26" s="24">
        <v>0</v>
      </c>
      <c r="E26" s="19">
        <v>0</v>
      </c>
      <c r="F26" s="21">
        <f t="shared" si="4"/>
        <v>0</v>
      </c>
      <c r="G26" s="22">
        <v>15</v>
      </c>
      <c r="H26" s="23">
        <f t="shared" si="5"/>
        <v>15</v>
      </c>
      <c r="I26" s="18" t="str">
        <f t="shared" si="6"/>
        <v>N/A</v>
      </c>
    </row>
    <row r="27" spans="1:9" ht="15" customHeight="1" x14ac:dyDescent="0.3">
      <c r="A27" s="27" t="s">
        <v>34</v>
      </c>
      <c r="B27" s="28">
        <f>SUM(B21:B26)-0.01</f>
        <v>432.11</v>
      </c>
      <c r="C27" s="29">
        <f t="shared" ref="C27:G27" si="7">SUM(C21:C26)</f>
        <v>393.12</v>
      </c>
      <c r="D27" s="28">
        <f t="shared" si="7"/>
        <v>92</v>
      </c>
      <c r="E27" s="28">
        <f t="shared" si="7"/>
        <v>40</v>
      </c>
      <c r="F27" s="30">
        <f t="shared" si="7"/>
        <v>525.12</v>
      </c>
      <c r="G27" s="31">
        <f t="shared" si="7"/>
        <v>563.18000000000006</v>
      </c>
      <c r="H27" s="29">
        <f t="shared" si="5"/>
        <v>78.060000000000059</v>
      </c>
      <c r="I27" s="32">
        <f t="shared" si="6"/>
        <v>0.16090864116094999</v>
      </c>
    </row>
    <row r="28" spans="1:9" ht="15" customHeight="1" x14ac:dyDescent="0.3">
      <c r="A28" s="6" t="s">
        <v>35</v>
      </c>
      <c r="B28" s="7"/>
      <c r="C28" s="8"/>
      <c r="D28" s="7"/>
      <c r="E28" s="7"/>
      <c r="F28" s="9"/>
      <c r="G28" s="33"/>
      <c r="H28" s="34" t="s">
        <v>26</v>
      </c>
      <c r="I28" s="35" t="s">
        <v>26</v>
      </c>
    </row>
    <row r="29" spans="1:9" ht="15" customHeight="1" x14ac:dyDescent="0.3">
      <c r="A29" s="12" t="s">
        <v>36</v>
      </c>
      <c r="B29" s="36">
        <v>65.5</v>
      </c>
      <c r="C29" s="37">
        <v>70</v>
      </c>
      <c r="D29" s="24">
        <v>0</v>
      </c>
      <c r="E29" s="38">
        <v>16</v>
      </c>
      <c r="F29" s="21">
        <f t="shared" ref="F29:F34" si="8">SUM(C29:E29)</f>
        <v>86</v>
      </c>
      <c r="G29" s="39">
        <v>80</v>
      </c>
      <c r="H29" s="23">
        <f t="shared" ref="H29:H35" si="9">G29-(C29+D29)</f>
        <v>10</v>
      </c>
      <c r="I29" s="18">
        <f t="shared" ref="I29:I35" si="10">IFERROR(H29/(C29+D29), "N/A")</f>
        <v>0.14285714285714285</v>
      </c>
    </row>
    <row r="30" spans="1:9" ht="15" customHeight="1" x14ac:dyDescent="0.3">
      <c r="A30" s="12" t="s">
        <v>37</v>
      </c>
      <c r="B30" s="40">
        <v>7.61</v>
      </c>
      <c r="C30" s="25">
        <v>12.09</v>
      </c>
      <c r="D30" s="24">
        <v>0</v>
      </c>
      <c r="E30" s="24">
        <v>0</v>
      </c>
      <c r="F30" s="21">
        <f t="shared" si="8"/>
        <v>12.09</v>
      </c>
      <c r="G30" s="26">
        <v>12.09</v>
      </c>
      <c r="H30" s="23">
        <f t="shared" si="9"/>
        <v>0</v>
      </c>
      <c r="I30" s="18">
        <f t="shared" si="10"/>
        <v>0</v>
      </c>
    </row>
    <row r="31" spans="1:9" ht="15" customHeight="1" x14ac:dyDescent="0.3">
      <c r="A31" s="12" t="s">
        <v>38</v>
      </c>
      <c r="B31" s="40">
        <v>10.039999999999999</v>
      </c>
      <c r="C31" s="25">
        <v>10</v>
      </c>
      <c r="D31" s="24">
        <v>0</v>
      </c>
      <c r="E31" s="24">
        <v>0</v>
      </c>
      <c r="F31" s="21">
        <f t="shared" si="8"/>
        <v>10</v>
      </c>
      <c r="G31" s="26">
        <v>10</v>
      </c>
      <c r="H31" s="23">
        <f t="shared" si="9"/>
        <v>0</v>
      </c>
      <c r="I31" s="18">
        <f t="shared" si="10"/>
        <v>0</v>
      </c>
    </row>
    <row r="32" spans="1:9" ht="15" customHeight="1" x14ac:dyDescent="0.3">
      <c r="A32" s="12" t="s">
        <v>39</v>
      </c>
      <c r="B32" s="24">
        <v>98.5</v>
      </c>
      <c r="C32" s="41">
        <v>100.6</v>
      </c>
      <c r="D32" s="24">
        <v>0</v>
      </c>
      <c r="E32" s="42">
        <v>10.9</v>
      </c>
      <c r="F32" s="21">
        <f t="shared" si="8"/>
        <v>111.5</v>
      </c>
      <c r="G32" s="26">
        <v>99.5</v>
      </c>
      <c r="H32" s="23">
        <f t="shared" si="9"/>
        <v>-1.0999999999999943</v>
      </c>
      <c r="I32" s="18">
        <f t="shared" si="10"/>
        <v>-1.0934393638170918E-2</v>
      </c>
    </row>
    <row r="33" spans="1:9" ht="15" customHeight="1" x14ac:dyDescent="0.3">
      <c r="A33" s="12" t="s">
        <v>40</v>
      </c>
      <c r="B33" s="24">
        <v>30.32</v>
      </c>
      <c r="C33" s="25">
        <v>30.33</v>
      </c>
      <c r="D33" s="24">
        <v>0</v>
      </c>
      <c r="E33" s="24">
        <v>0</v>
      </c>
      <c r="F33" s="21">
        <f t="shared" si="8"/>
        <v>30.33</v>
      </c>
      <c r="G33" s="26">
        <v>38.74</v>
      </c>
      <c r="H33" s="23">
        <f t="shared" si="9"/>
        <v>8.4100000000000037</v>
      </c>
      <c r="I33" s="18">
        <f t="shared" si="10"/>
        <v>0.27728321793603705</v>
      </c>
    </row>
    <row r="34" spans="1:9" ht="15" customHeight="1" x14ac:dyDescent="0.3">
      <c r="A34" s="12" t="s">
        <v>41</v>
      </c>
      <c r="B34" s="24">
        <v>0</v>
      </c>
      <c r="C34" s="25">
        <v>0</v>
      </c>
      <c r="D34" s="24">
        <v>0</v>
      </c>
      <c r="E34" s="24">
        <v>0</v>
      </c>
      <c r="F34" s="21">
        <f t="shared" si="8"/>
        <v>0</v>
      </c>
      <c r="G34" s="26">
        <v>15</v>
      </c>
      <c r="H34" s="23">
        <f t="shared" si="9"/>
        <v>15</v>
      </c>
      <c r="I34" s="18" t="str">
        <f t="shared" si="10"/>
        <v>N/A</v>
      </c>
    </row>
    <row r="35" spans="1:9" ht="15" customHeight="1" x14ac:dyDescent="0.3">
      <c r="A35" s="27" t="s">
        <v>42</v>
      </c>
      <c r="B35" s="28">
        <f>SUM(B29:B34)+0.01</f>
        <v>211.98</v>
      </c>
      <c r="C35" s="29">
        <f>SUM(C29:C34)</f>
        <v>223.01999999999998</v>
      </c>
      <c r="D35" s="28">
        <f t="shared" ref="D35:G35" si="11">SUM(D29:D34)</f>
        <v>0</v>
      </c>
      <c r="E35" s="28">
        <f t="shared" si="11"/>
        <v>26.9</v>
      </c>
      <c r="F35" s="30">
        <f t="shared" si="11"/>
        <v>249.92000000000002</v>
      </c>
      <c r="G35" s="31">
        <f t="shared" si="11"/>
        <v>255.33</v>
      </c>
      <c r="H35" s="29">
        <f t="shared" si="9"/>
        <v>32.310000000000031</v>
      </c>
      <c r="I35" s="32">
        <f t="shared" si="10"/>
        <v>0.1448748991121874</v>
      </c>
    </row>
    <row r="36" spans="1:9" ht="15" customHeight="1" x14ac:dyDescent="0.3">
      <c r="A36" s="6" t="s">
        <v>43</v>
      </c>
      <c r="B36" s="7"/>
      <c r="C36" s="8"/>
      <c r="D36" s="7"/>
      <c r="E36" s="7"/>
      <c r="F36" s="9"/>
      <c r="G36" s="33"/>
      <c r="H36" s="8" t="s">
        <v>26</v>
      </c>
      <c r="I36" s="18" t="s">
        <v>26</v>
      </c>
    </row>
    <row r="37" spans="1:9" ht="15" customHeight="1" x14ac:dyDescent="0.3">
      <c r="A37" s="12" t="s">
        <v>44</v>
      </c>
      <c r="B37" s="19">
        <v>75</v>
      </c>
      <c r="C37" s="20">
        <v>76</v>
      </c>
      <c r="D37" s="24">
        <v>0</v>
      </c>
      <c r="E37" s="19">
        <v>1</v>
      </c>
      <c r="F37" s="21">
        <f t="shared" ref="F37:F43" si="12">SUM(C37:E37)</f>
        <v>77</v>
      </c>
      <c r="G37" s="22">
        <v>75</v>
      </c>
      <c r="H37" s="23">
        <f t="shared" ref="H37:H44" si="13">G37-(C37+D37)</f>
        <v>-1</v>
      </c>
      <c r="I37" s="18">
        <f t="shared" ref="I37:I44" si="14">IFERROR(H37/(C37+D37), "N/A")</f>
        <v>-1.3157894736842105E-2</v>
      </c>
    </row>
    <row r="38" spans="1:9" ht="15" customHeight="1" x14ac:dyDescent="0.3">
      <c r="A38" s="12" t="s">
        <v>45</v>
      </c>
      <c r="B38" s="24">
        <v>15.85</v>
      </c>
      <c r="C38" s="25">
        <v>15.85</v>
      </c>
      <c r="D38" s="24">
        <v>0</v>
      </c>
      <c r="E38" s="24">
        <v>0</v>
      </c>
      <c r="F38" s="21">
        <f t="shared" si="12"/>
        <v>15.85</v>
      </c>
      <c r="G38" s="26">
        <v>23.6</v>
      </c>
      <c r="H38" s="23">
        <f t="shared" si="13"/>
        <v>7.7500000000000018</v>
      </c>
      <c r="I38" s="18">
        <f t="shared" si="14"/>
        <v>0.48895899053627773</v>
      </c>
    </row>
    <row r="39" spans="1:9" ht="15" customHeight="1" x14ac:dyDescent="0.3">
      <c r="A39" s="12" t="s">
        <v>46</v>
      </c>
      <c r="B39" s="24">
        <v>93.5</v>
      </c>
      <c r="C39" s="25">
        <v>93.5</v>
      </c>
      <c r="D39" s="24">
        <v>0</v>
      </c>
      <c r="E39" s="24">
        <v>32.1</v>
      </c>
      <c r="F39" s="21">
        <f t="shared" si="12"/>
        <v>125.6</v>
      </c>
      <c r="G39" s="26">
        <v>93.5</v>
      </c>
      <c r="H39" s="23">
        <f t="shared" si="13"/>
        <v>0</v>
      </c>
      <c r="I39" s="18">
        <f t="shared" si="14"/>
        <v>0</v>
      </c>
    </row>
    <row r="40" spans="1:9" ht="15" customHeight="1" x14ac:dyDescent="0.3">
      <c r="A40" s="12" t="s">
        <v>21</v>
      </c>
      <c r="B40" s="19">
        <v>24.25</v>
      </c>
      <c r="C40" s="20">
        <v>26.75</v>
      </c>
      <c r="D40" s="24">
        <v>0</v>
      </c>
      <c r="E40" s="19">
        <v>1</v>
      </c>
      <c r="F40" s="21">
        <f t="shared" si="12"/>
        <v>27.75</v>
      </c>
      <c r="G40" s="22">
        <v>30.25</v>
      </c>
      <c r="H40" s="23">
        <f t="shared" si="13"/>
        <v>3.5</v>
      </c>
      <c r="I40" s="18">
        <f t="shared" si="14"/>
        <v>0.13084112149532709</v>
      </c>
    </row>
    <row r="41" spans="1:9" ht="15" customHeight="1" x14ac:dyDescent="0.3">
      <c r="A41" s="12" t="s">
        <v>47</v>
      </c>
      <c r="B41" s="43">
        <v>67</v>
      </c>
      <c r="C41" s="44">
        <v>68</v>
      </c>
      <c r="D41" s="24">
        <v>0</v>
      </c>
      <c r="E41" s="43">
        <v>1</v>
      </c>
      <c r="F41" s="21">
        <f t="shared" si="12"/>
        <v>69</v>
      </c>
      <c r="G41" s="49">
        <f>77-8</f>
        <v>69</v>
      </c>
      <c r="H41" s="50">
        <f t="shared" si="13"/>
        <v>1</v>
      </c>
      <c r="I41" s="18">
        <f t="shared" si="14"/>
        <v>1.4705882352941176E-2</v>
      </c>
    </row>
    <row r="42" spans="1:9" ht="15" customHeight="1" x14ac:dyDescent="0.3">
      <c r="A42" s="12" t="s">
        <v>51</v>
      </c>
      <c r="B42" s="43">
        <v>0</v>
      </c>
      <c r="C42" s="44">
        <v>0</v>
      </c>
      <c r="D42" s="24">
        <v>0</v>
      </c>
      <c r="E42" s="43">
        <v>0</v>
      </c>
      <c r="F42" s="21">
        <v>0</v>
      </c>
      <c r="G42" s="49">
        <f>8+12+40</f>
        <v>60</v>
      </c>
      <c r="H42" s="50">
        <f t="shared" si="13"/>
        <v>60</v>
      </c>
      <c r="I42" s="18" t="str">
        <f t="shared" si="14"/>
        <v>N/A</v>
      </c>
    </row>
    <row r="43" spans="1:9" ht="15" customHeight="1" x14ac:dyDescent="0.3">
      <c r="A43" s="27" t="s">
        <v>48</v>
      </c>
      <c r="B43" s="28">
        <f>SUM(B37:B41)</f>
        <v>275.60000000000002</v>
      </c>
      <c r="C43" s="29">
        <f>SUM(C37:C41)</f>
        <v>280.10000000000002</v>
      </c>
      <c r="D43" s="28">
        <f>SUM(D37:D42)</f>
        <v>0</v>
      </c>
      <c r="E43" s="28">
        <f t="shared" ref="E43" si="15">SUM(E37:E41)</f>
        <v>35.1</v>
      </c>
      <c r="F43" s="30">
        <f t="shared" si="12"/>
        <v>315.20000000000005</v>
      </c>
      <c r="G43" s="31">
        <f>SUM(G37:G42)</f>
        <v>351.35</v>
      </c>
      <c r="H43" s="29">
        <f t="shared" si="13"/>
        <v>71.25</v>
      </c>
      <c r="I43" s="32">
        <f t="shared" si="14"/>
        <v>0.25437343805783647</v>
      </c>
    </row>
    <row r="44" spans="1:9" ht="15" customHeight="1" thickBot="1" x14ac:dyDescent="0.35">
      <c r="A44" s="45" t="s">
        <v>49</v>
      </c>
      <c r="B44" s="46">
        <f>SUM(B35,B27,B19,B43)</f>
        <v>1146.72</v>
      </c>
      <c r="C44" s="47">
        <f t="shared" ref="C44:G44" si="16">SUM(C35,C27,C19,C43)</f>
        <v>1154</v>
      </c>
      <c r="D44" s="46">
        <f t="shared" si="16"/>
        <v>92</v>
      </c>
      <c r="E44" s="46">
        <f t="shared" si="16"/>
        <v>125</v>
      </c>
      <c r="F44" s="46">
        <f t="shared" si="16"/>
        <v>1371</v>
      </c>
      <c r="G44" s="51">
        <f t="shared" si="16"/>
        <v>1496.1800000000003</v>
      </c>
      <c r="H44" s="47">
        <f t="shared" si="13"/>
        <v>250.18000000000029</v>
      </c>
      <c r="I44" s="52">
        <f t="shared" si="14"/>
        <v>0.20078651685393281</v>
      </c>
    </row>
    <row r="45" spans="1:9" ht="15" x14ac:dyDescent="0.3">
      <c r="A45" s="56" t="s">
        <v>50</v>
      </c>
      <c r="B45" s="56"/>
      <c r="C45" s="56"/>
      <c r="D45" s="56"/>
      <c r="E45" s="56"/>
      <c r="F45" s="56"/>
      <c r="G45" s="56"/>
      <c r="H45" s="48"/>
      <c r="I45" s="7"/>
    </row>
  </sheetData>
  <mergeCells count="13">
    <mergeCell ref="D6:D7"/>
    <mergeCell ref="E6:E7"/>
    <mergeCell ref="A45:G45"/>
    <mergeCell ref="A1:I1"/>
    <mergeCell ref="A2:I2"/>
    <mergeCell ref="A3:I3"/>
    <mergeCell ref="A4:I4"/>
    <mergeCell ref="B5:B7"/>
    <mergeCell ref="C5:C7"/>
    <mergeCell ref="D5:E5"/>
    <mergeCell ref="F5:F7"/>
    <mergeCell ref="G5:G7"/>
    <mergeCell ref="H5:I6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  <ignoredErrors>
    <ignoredError sqref="B43:C43 E43" formulaRange="1"/>
    <ignoredError sqref="F9:F18 F21:F23 F24:F26 F29:F34 F37:F39 F40:F41" formulaRange="1" unlockedFormula="1"/>
    <ignoredError sqref="H9:H18 H21:H26 H29:H34 H37:H42" unlockedFormula="1"/>
    <ignoredError sqref="D43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Avril</dc:creator>
  <cp:lastModifiedBy>Hunt, J. Nicholas</cp:lastModifiedBy>
  <dcterms:created xsi:type="dcterms:W3CDTF">2023-03-10T20:59:15Z</dcterms:created>
  <dcterms:modified xsi:type="dcterms:W3CDTF">2023-05-09T13:05:17Z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988df36a-aeb9-4e5e-8cb3-9934ad91bced</vt:lpwstr>
  </property>
  <property fmtid="{D5CDD505-2E9C-101B-9397-08002B2CF9AE}" pid="3" name="ContainsCUI">
    <vt:lpwstr>No</vt:lpwstr>
  </property>
</Properties>
</file>