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NSF Rsch Infrastruct" sheetId="1" r:id="rId1"/>
  </sheets>
  <externalReferences>
    <externalReference r:id="rId2"/>
  </externalReferences>
  <definedNames>
    <definedName name="_xlnm.Print_Area" localSheetId="0">'NSF Rsch Infrastruct'!$A$1:$J$58</definedName>
  </definedNames>
  <calcPr calcId="125725"/>
</workbook>
</file>

<file path=xl/calcChain.xml><?xml version="1.0" encoding="utf-8"?>
<calcChain xmlns="http://schemas.openxmlformats.org/spreadsheetml/2006/main">
  <c r="F47" i="1"/>
  <c r="I47" s="1"/>
  <c r="E47"/>
  <c r="D47"/>
  <c r="C47"/>
  <c r="F45"/>
  <c r="I45" s="1"/>
  <c r="E45"/>
  <c r="D45"/>
  <c r="C45"/>
  <c r="F44"/>
  <c r="I44" s="1"/>
  <c r="E44"/>
  <c r="D44"/>
  <c r="C44"/>
  <c r="F43"/>
  <c r="I43" s="1"/>
  <c r="E43"/>
  <c r="D43"/>
  <c r="C43"/>
  <c r="F42"/>
  <c r="I42" s="1"/>
  <c r="E42"/>
  <c r="D42"/>
  <c r="C42"/>
  <c r="F41"/>
  <c r="I41" s="1"/>
  <c r="J41" s="1"/>
  <c r="E41"/>
  <c r="D41"/>
  <c r="C41"/>
  <c r="F40"/>
  <c r="I40" s="1"/>
  <c r="J40" s="1"/>
  <c r="E40"/>
  <c r="D40"/>
  <c r="C40"/>
  <c r="F39"/>
  <c r="E39"/>
  <c r="D39"/>
  <c r="C39"/>
  <c r="F38"/>
  <c r="E38"/>
  <c r="D38"/>
  <c r="C38"/>
  <c r="F37"/>
  <c r="E37"/>
  <c r="D37"/>
  <c r="C37"/>
  <c r="F36"/>
  <c r="I36" s="1"/>
  <c r="J36" s="1"/>
  <c r="E36"/>
  <c r="D36"/>
  <c r="C36"/>
  <c r="F35"/>
  <c r="I35" s="1"/>
  <c r="J35" s="1"/>
  <c r="E35"/>
  <c r="D35"/>
  <c r="C35"/>
  <c r="F34"/>
  <c r="I34" s="1"/>
  <c r="J34" s="1"/>
  <c r="E34"/>
  <c r="D34"/>
  <c r="C34"/>
  <c r="F33"/>
  <c r="I33" s="1"/>
  <c r="J33" s="1"/>
  <c r="E33"/>
  <c r="D33"/>
  <c r="C33"/>
  <c r="F32"/>
  <c r="I32" s="1"/>
  <c r="J32" s="1"/>
  <c r="E32"/>
  <c r="D32"/>
  <c r="C32"/>
  <c r="F30"/>
  <c r="I30" s="1"/>
  <c r="J30" s="1"/>
  <c r="E30"/>
  <c r="D30"/>
  <c r="C30"/>
  <c r="F29"/>
  <c r="I29" s="1"/>
  <c r="J29" s="1"/>
  <c r="E29"/>
  <c r="D29"/>
  <c r="C29"/>
  <c r="F28"/>
  <c r="I28" s="1"/>
  <c r="J28" s="1"/>
  <c r="E28"/>
  <c r="D28"/>
  <c r="C28"/>
  <c r="F27"/>
  <c r="I27" s="1"/>
  <c r="J27" s="1"/>
  <c r="E27"/>
  <c r="D27"/>
  <c r="C27"/>
  <c r="F26"/>
  <c r="I26" s="1"/>
  <c r="J26" s="1"/>
  <c r="E26"/>
  <c r="D26"/>
  <c r="C26"/>
  <c r="F25"/>
  <c r="I25" s="1"/>
  <c r="J25" s="1"/>
  <c r="E25"/>
  <c r="D25"/>
  <c r="C25"/>
  <c r="F24"/>
  <c r="I24" s="1"/>
  <c r="J24" s="1"/>
  <c r="E24"/>
  <c r="D24"/>
  <c r="C24"/>
  <c r="F23"/>
  <c r="I23" s="1"/>
  <c r="J23" s="1"/>
  <c r="E23"/>
  <c r="D23"/>
  <c r="C23"/>
  <c r="F22"/>
  <c r="I22" s="1"/>
  <c r="J22" s="1"/>
  <c r="E22"/>
  <c r="D22"/>
  <c r="C22"/>
  <c r="F21"/>
  <c r="I21" s="1"/>
  <c r="J21" s="1"/>
  <c r="E21"/>
  <c r="D21"/>
  <c r="C21"/>
  <c r="F20"/>
  <c r="I20" s="1"/>
  <c r="J20" s="1"/>
  <c r="E20"/>
  <c r="D20"/>
  <c r="C20"/>
  <c r="F19"/>
  <c r="I19" s="1"/>
  <c r="J19" s="1"/>
  <c r="E19"/>
  <c r="D19"/>
  <c r="C19"/>
  <c r="F18"/>
  <c r="I18" s="1"/>
  <c r="J18" s="1"/>
  <c r="E18"/>
  <c r="D18"/>
  <c r="C18"/>
  <c r="F17"/>
  <c r="I17" s="1"/>
  <c r="J17" s="1"/>
  <c r="E17"/>
  <c r="D17"/>
  <c r="C17"/>
  <c r="F16"/>
  <c r="I16" s="1"/>
  <c r="J16" s="1"/>
  <c r="E16"/>
  <c r="D16"/>
  <c r="C16"/>
  <c r="F15"/>
  <c r="I15" s="1"/>
  <c r="E15"/>
  <c r="J15" s="1"/>
  <c r="D15"/>
  <c r="C15"/>
  <c r="H15" s="1"/>
  <c r="F14"/>
  <c r="I14" s="1"/>
  <c r="J14" s="1"/>
  <c r="E14"/>
  <c r="D14"/>
  <c r="C14"/>
  <c r="F13"/>
  <c r="I13" s="1"/>
  <c r="E13"/>
  <c r="J13" s="1"/>
  <c r="D13"/>
  <c r="C13"/>
  <c r="F12"/>
  <c r="I12" s="1"/>
  <c r="J12" s="1"/>
  <c r="E12"/>
  <c r="D12"/>
  <c r="C12"/>
  <c r="H12" s="1"/>
  <c r="F11"/>
  <c r="I11" s="1"/>
  <c r="J11" s="1"/>
  <c r="E11"/>
  <c r="D11"/>
  <c r="C11"/>
  <c r="F10"/>
  <c r="I10" s="1"/>
  <c r="J10" s="1"/>
  <c r="E10"/>
  <c r="D10"/>
  <c r="C10"/>
  <c r="F9"/>
  <c r="E9"/>
  <c r="D9"/>
  <c r="C9"/>
  <c r="I37" l="1"/>
  <c r="J37" s="1"/>
  <c r="I38"/>
  <c r="J38" s="1"/>
  <c r="I39"/>
  <c r="J39" s="1"/>
  <c r="J42"/>
  <c r="J43"/>
  <c r="J44"/>
  <c r="I9"/>
  <c r="J9" s="1"/>
  <c r="E46"/>
  <c r="C46"/>
  <c r="D46"/>
  <c r="D48" s="1"/>
  <c r="C48"/>
  <c r="E48"/>
  <c r="J45"/>
  <c r="J47"/>
  <c r="F46"/>
  <c r="G9"/>
  <c r="H9" s="1"/>
  <c r="G10"/>
  <c r="H10" s="1"/>
  <c r="G11"/>
  <c r="H11" s="1"/>
  <c r="G12"/>
  <c r="G13"/>
  <c r="H13" s="1"/>
  <c r="G14"/>
  <c r="H14" s="1"/>
  <c r="G15"/>
  <c r="G16"/>
  <c r="H16" s="1"/>
  <c r="G17"/>
  <c r="H17" s="1"/>
  <c r="G18"/>
  <c r="H18" s="1"/>
  <c r="G19"/>
  <c r="H19" s="1"/>
  <c r="G20"/>
  <c r="H20" s="1"/>
  <c r="G21"/>
  <c r="H21" s="1"/>
  <c r="G22"/>
  <c r="H22" s="1"/>
  <c r="G23"/>
  <c r="H23" s="1"/>
  <c r="G24"/>
  <c r="H24" s="1"/>
  <c r="G25"/>
  <c r="H25" s="1"/>
  <c r="G26"/>
  <c r="H26" s="1"/>
  <c r="G27"/>
  <c r="H27" s="1"/>
  <c r="G28"/>
  <c r="H28" s="1"/>
  <c r="G29"/>
  <c r="H29" s="1"/>
  <c r="G30"/>
  <c r="H30" s="1"/>
  <c r="G32"/>
  <c r="H32" s="1"/>
  <c r="G33"/>
  <c r="H33" s="1"/>
  <c r="G34"/>
  <c r="H34" s="1"/>
  <c r="G35"/>
  <c r="H35" s="1"/>
  <c r="G36"/>
  <c r="H36" s="1"/>
  <c r="G37"/>
  <c r="H37" s="1"/>
  <c r="G38"/>
  <c r="H38" s="1"/>
  <c r="G39"/>
  <c r="H39" s="1"/>
  <c r="G40"/>
  <c r="H40" s="1"/>
  <c r="G41"/>
  <c r="H41" s="1"/>
  <c r="G42"/>
  <c r="H42" s="1"/>
  <c r="G43"/>
  <c r="H43" s="1"/>
  <c r="G44"/>
  <c r="H44" s="1"/>
  <c r="G45"/>
  <c r="H45" s="1"/>
  <c r="G47"/>
  <c r="H47" s="1"/>
  <c r="I46" l="1"/>
  <c r="J46" s="1"/>
  <c r="G46"/>
  <c r="H46" s="1"/>
  <c r="F48"/>
  <c r="I48" l="1"/>
  <c r="J48" s="1"/>
  <c r="G48"/>
  <c r="H48" s="1"/>
</calcChain>
</file>

<file path=xl/sharedStrings.xml><?xml version="1.0" encoding="utf-8"?>
<sst xmlns="http://schemas.openxmlformats.org/spreadsheetml/2006/main" count="65" uniqueCount="63">
  <si>
    <t>National Science Foundation</t>
  </si>
  <si>
    <t>Research Infrastructure Summary</t>
  </si>
  <si>
    <t>FY 2011 Request to Congress</t>
  </si>
  <si>
    <t>(Dollars in Millions)</t>
  </si>
  <si>
    <t>FY 2009 Omnibus Actual</t>
  </si>
  <si>
    <t>FY 2009 ARRA Actual</t>
  </si>
  <si>
    <t>FY 2010 Estimate</t>
  </si>
  <si>
    <t>FY 2011 Request</t>
  </si>
  <si>
    <t>FY 2011 Request change over:</t>
  </si>
  <si>
    <t>FY 2009
Omnibus Actual</t>
  </si>
  <si>
    <t>FY 2010
Estimate</t>
  </si>
  <si>
    <t>Amount</t>
  </si>
  <si>
    <t>Percent</t>
  </si>
  <si>
    <t>Facilities</t>
  </si>
  <si>
    <t>Academic Research Fleet</t>
  </si>
  <si>
    <t xml:space="preserve">    Regional Class Research Vessels</t>
  </si>
  <si>
    <t xml:space="preserve">     RHOV Construction (R/V Alvin Replacement)</t>
  </si>
  <si>
    <t xml:space="preserve">     R/V Langseth Construction (R/V Ewing Replacement)</t>
  </si>
  <si>
    <t xml:space="preserve">    Ship Operations and Upgrades</t>
  </si>
  <si>
    <t>Cornell High Energy Synchrotron Source (CHESS) / Cornell
    Electron Storage Ring (CESR)</t>
  </si>
  <si>
    <t>EarthScope: USArray, SAFOD, PBO</t>
  </si>
  <si>
    <t>Gemini Observatory</t>
  </si>
  <si>
    <t>Incorporated Research Institutions for Seismology</t>
  </si>
  <si>
    <t>Integrated Ocean Drilling Program</t>
  </si>
  <si>
    <t>Large Hadron Collider</t>
  </si>
  <si>
    <t>Laser Interferometer Gravitational Wave Observatory</t>
  </si>
  <si>
    <t>National High Magnetic Field Laboratory</t>
  </si>
  <si>
    <t>National Nanotechnology Infrastructure Network (NNIN)</t>
  </si>
  <si>
    <t>National Solar Observatory</t>
  </si>
  <si>
    <t>National Superconducting Cyclotron Laboratory</t>
  </si>
  <si>
    <t>Network for Earthquake Engineering Simulation</t>
  </si>
  <si>
    <t>Other Facilities Investments</t>
  </si>
  <si>
    <t>Federally Funded R&amp;D Centers</t>
  </si>
  <si>
    <t>National Center for Atmospheric Research</t>
  </si>
  <si>
    <t>National Optical Astronomy Observatories</t>
  </si>
  <si>
    <t>Other Research Instrumentation and Infrastructure</t>
  </si>
  <si>
    <t>Major Research Instrumentation</t>
  </si>
  <si>
    <t>National Stem Education Distributed Learning</t>
  </si>
  <si>
    <t>Networking &amp; Computational Resources Infrastructure &amp; Services</t>
  </si>
  <si>
    <t>Polar Environment, Health &amp; Safety</t>
  </si>
  <si>
    <t>Science Resource Statistics</t>
  </si>
  <si>
    <t>Subtotal, Research Infrastructure Support</t>
  </si>
  <si>
    <t>Research Infrastructure Stewardship Offset</t>
  </si>
  <si>
    <t>RESEARCH INFRASTRUCTURE TOTAL</t>
  </si>
  <si>
    <t>Totals may not add due to rounding.</t>
  </si>
  <si>
    <r>
      <t>Academic Research Infrastructure</t>
    </r>
    <r>
      <rPr>
        <vertAlign val="superscript"/>
        <sz val="11"/>
        <rFont val="Times New Roman"/>
        <family val="1"/>
      </rPr>
      <t>\1</t>
    </r>
  </si>
  <si>
    <r>
      <t xml:space="preserve">\1 </t>
    </r>
    <r>
      <rPr>
        <sz val="9"/>
        <rFont val="Times New Roman"/>
        <family val="1"/>
      </rPr>
      <t>Awards for the Academic Research Infrastructure program, funded through ARRA, will be made in FY 2010.</t>
    </r>
  </si>
  <si>
    <r>
      <t xml:space="preserve">\2 </t>
    </r>
    <r>
      <rPr>
        <sz val="9"/>
        <rFont val="Times New Roman"/>
        <family val="1"/>
      </rPr>
      <t>NSF will decertify NAIC as a Federally Funded Research and Development Center (FFRDC) upon award of the next cooperative agreement for its management and operation in FY 2011.</t>
    </r>
  </si>
  <si>
    <r>
      <t>National Astronomy &amp; Ionosphere Center</t>
    </r>
    <r>
      <rPr>
        <vertAlign val="superscript"/>
        <sz val="11"/>
        <rFont val="Times New Roman"/>
        <family val="1"/>
      </rPr>
      <t>\2</t>
    </r>
  </si>
  <si>
    <r>
      <t xml:space="preserve">\3 </t>
    </r>
    <r>
      <rPr>
        <sz val="9"/>
        <rFont val="Times New Roman"/>
        <family val="1"/>
      </rPr>
      <t>Other Facilities includes support for other physics and materials research facilities.</t>
    </r>
  </si>
  <si>
    <r>
      <t>\4</t>
    </r>
    <r>
      <rPr>
        <sz val="9"/>
        <rFont val="Times New Roman"/>
        <family val="1"/>
      </rPr>
      <t xml:space="preserve"> Polar Facilities and Logistics funding includes support for the operations and maintenance of the South Pole Station Modernization (SPSM) project.  Funds provided through the MREFC account for SPSM, totaling $1.10 million in FY 2009, are included on the MREFC Projects line. In FY 2010, Polar Facilities and Logistics excludes a one-time appropriation transfer of $54.0 million to U.S. Coast Guard per P.L. 111-117.</t>
    </r>
  </si>
  <si>
    <r>
      <t xml:space="preserve">\5 </t>
    </r>
    <r>
      <rPr>
        <sz val="9"/>
        <rFont val="Times New Roman"/>
        <family val="1"/>
      </rPr>
      <t xml:space="preserve"> Funding levels for MREFC Projects in this table include support for: a) concept and development associated with ongoing and requested MREFC projects provided through the R&amp;RA account, specifically for NEON, OOI and ATST; b) initial support for operations and maintenance provided through the R&amp;RA account (except for ALMA, which is included in the funding for NRAO); and c) implementation support provided through the MREFC account.  Final MREFC support for SPSM is also included in this line.</t>
    </r>
  </si>
  <si>
    <r>
      <t>Other Facilities</t>
    </r>
    <r>
      <rPr>
        <vertAlign val="superscript"/>
        <sz val="11"/>
        <rFont val="Times New Roman"/>
        <family val="1"/>
      </rPr>
      <t>\3</t>
    </r>
  </si>
  <si>
    <r>
      <t>Polar Facilities and Logistics</t>
    </r>
    <r>
      <rPr>
        <vertAlign val="superscript"/>
        <sz val="11"/>
        <rFont val="Times New Roman"/>
        <family val="1"/>
      </rPr>
      <t>\4</t>
    </r>
  </si>
  <si>
    <r>
      <t>Major Research Equipment &amp; Facilities Construction</t>
    </r>
    <r>
      <rPr>
        <vertAlign val="superscript"/>
        <sz val="11"/>
        <rFont val="Times New Roman"/>
        <family val="1"/>
      </rPr>
      <t>\5</t>
    </r>
  </si>
  <si>
    <r>
      <t>Pre-construction Planning</t>
    </r>
    <r>
      <rPr>
        <vertAlign val="superscript"/>
        <sz val="11"/>
        <rFont val="Times New Roman"/>
        <family val="1"/>
      </rPr>
      <t>\6</t>
    </r>
  </si>
  <si>
    <r>
      <t>National Radio Astronomy Observatories</t>
    </r>
    <r>
      <rPr>
        <vertAlign val="superscript"/>
        <sz val="11"/>
        <rFont val="Times New Roman"/>
        <family val="1"/>
      </rPr>
      <t>\7</t>
    </r>
  </si>
  <si>
    <r>
      <t>Science and Technology Policy Institute</t>
    </r>
    <r>
      <rPr>
        <vertAlign val="superscript"/>
        <sz val="11"/>
        <rFont val="Times New Roman"/>
        <family val="1"/>
      </rPr>
      <t>\8</t>
    </r>
  </si>
  <si>
    <r>
      <t xml:space="preserve">\8 </t>
    </r>
    <r>
      <rPr>
        <sz val="9"/>
        <rFont val="Times New Roman"/>
        <family val="1"/>
      </rPr>
      <t>Funding for the National Radio Astronomy Observatory (NRAO) includes operation and maintenance support for the Atacama Large Millimeter Array (ALMA).  Construction funding for ALMA is included in the MREFC projects line above.</t>
    </r>
  </si>
  <si>
    <r>
      <t xml:space="preserve">\9  </t>
    </r>
    <r>
      <rPr>
        <sz val="9"/>
        <rFont val="Times New Roman"/>
        <family val="1"/>
      </rPr>
      <t>Funding for Research Resources includes support for the operation and maintenance of minor facilities, infrastructure and instrumentation, field stations, museum collections, etc.</t>
    </r>
  </si>
  <si>
    <r>
      <t>Research Resources</t>
    </r>
    <r>
      <rPr>
        <vertAlign val="superscript"/>
        <sz val="11"/>
        <rFont val="Times New Roman"/>
        <family val="1"/>
      </rPr>
      <t>\9</t>
    </r>
  </si>
  <si>
    <r>
      <t xml:space="preserve">\7 </t>
    </r>
    <r>
      <rPr>
        <sz val="9"/>
        <rFont val="Times New Roman"/>
        <family val="1"/>
      </rPr>
      <t xml:space="preserve"> The Science and Technology Policy Institute (STPI) is a Federally Funded Research and Development Center (FFRDC), but not a research platform.  STPI is therefore not included in the Facilities chapter, and the FFRDC subtotal in the tables in that chapter exclude its funding.</t>
    </r>
  </si>
  <si>
    <r>
      <t xml:space="preserve">\6 </t>
    </r>
    <r>
      <rPr>
        <sz val="9"/>
        <rFont val="Times New Roman"/>
        <family val="1"/>
      </rPr>
      <t xml:space="preserve"> Preconstruction Planning includes funding for next generation physics and astronomy facilities, including: an underground physics laboratory, high intensity synchrotron radiation x-ray sources; large aperture optical telescopes; fast, wide-field telescopes; and meter/centimeter wavelength radio telescopes.</t>
    </r>
  </si>
</sst>
</file>

<file path=xl/styles.xml><?xml version="1.0" encoding="utf-8"?>
<styleSheet xmlns="http://schemas.openxmlformats.org/spreadsheetml/2006/main">
  <numFmts count="4">
    <numFmt numFmtId="164" formatCode="&quot;$&quot;#,##0.00"/>
    <numFmt numFmtId="165" formatCode="0.0%"/>
    <numFmt numFmtId="166" formatCode="0.00_);[Red]\(0.00\)"/>
    <numFmt numFmtId="167" formatCode="#,##0.00;\-#,##0.00;&quot;-&quot;??"/>
  </numFmts>
  <fonts count="14">
    <font>
      <sz val="11"/>
      <color theme="1"/>
      <name val="Calibri"/>
      <family val="2"/>
      <scheme val="minor"/>
    </font>
    <font>
      <sz val="11"/>
      <color theme="1"/>
      <name val="Calibri"/>
      <family val="2"/>
      <scheme val="minor"/>
    </font>
    <font>
      <b/>
      <sz val="14"/>
      <name val="Times New Roman"/>
      <family val="1"/>
    </font>
    <font>
      <sz val="10"/>
      <name val="Times New Roman"/>
      <family val="1"/>
    </font>
    <font>
      <b/>
      <sz val="11"/>
      <name val="Times New Roman"/>
      <family val="1"/>
    </font>
    <font>
      <sz val="11"/>
      <name val="Times New Roman"/>
      <family val="1"/>
    </font>
    <font>
      <sz val="10"/>
      <name val="Arial"/>
      <family val="2"/>
    </font>
    <font>
      <i/>
      <sz val="11"/>
      <name val="Times New Roman"/>
      <family val="1"/>
    </font>
    <font>
      <i/>
      <sz val="10"/>
      <name val="Times New Roman"/>
      <family val="1"/>
    </font>
    <font>
      <i/>
      <sz val="10"/>
      <name val="Arial"/>
      <family val="2"/>
    </font>
    <font>
      <vertAlign val="superscript"/>
      <sz val="11"/>
      <name val="Times New Roman"/>
      <family val="1"/>
    </font>
    <font>
      <sz val="9"/>
      <name val="Times New Roman"/>
      <family val="1"/>
    </font>
    <font>
      <vertAlign val="superscript"/>
      <sz val="9"/>
      <name val="Times New Roman"/>
      <family val="1"/>
    </font>
    <font>
      <i/>
      <sz val="9"/>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9" fontId="1" fillId="0" borderId="0" applyFont="0" applyFill="0" applyBorder="0" applyAlignment="0" applyProtection="0"/>
    <xf numFmtId="0" fontId="6" fillId="0" borderId="0"/>
  </cellStyleXfs>
  <cellXfs count="102">
    <xf numFmtId="0" fontId="0" fillId="0" borderId="0" xfId="0"/>
    <xf numFmtId="0" fontId="2" fillId="0" borderId="0" xfId="0" applyFont="1" applyFill="1" applyBorder="1" applyAlignment="1">
      <alignment horizontal="center"/>
    </xf>
    <xf numFmtId="0" fontId="5" fillId="0" borderId="7" xfId="0" applyFont="1" applyBorder="1" applyAlignment="1">
      <alignment horizontal="right" wrapText="1"/>
    </xf>
    <xf numFmtId="0" fontId="5" fillId="0" borderId="8" xfId="0" applyFont="1" applyBorder="1" applyAlignment="1">
      <alignment horizontal="right" wrapText="1"/>
    </xf>
    <xf numFmtId="164" fontId="4" fillId="2" borderId="0" xfId="0" applyNumberFormat="1" applyFont="1" applyFill="1" applyBorder="1" applyAlignment="1">
      <alignment horizontal="right" wrapText="1"/>
    </xf>
    <xf numFmtId="2" fontId="4"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2" fontId="4" fillId="2" borderId="5" xfId="0" applyNumberFormat="1" applyFont="1" applyFill="1" applyBorder="1" applyAlignment="1">
      <alignment horizontal="right" wrapText="1"/>
    </xf>
    <xf numFmtId="2" fontId="4" fillId="2" borderId="0" xfId="0" applyNumberFormat="1" applyFont="1" applyFill="1" applyBorder="1"/>
    <xf numFmtId="165" fontId="4" fillId="2" borderId="10" xfId="1" applyNumberFormat="1" applyFont="1" applyFill="1" applyBorder="1"/>
    <xf numFmtId="0" fontId="5" fillId="0" borderId="9" xfId="0" applyFont="1" applyBorder="1"/>
    <xf numFmtId="0" fontId="5" fillId="0" borderId="0" xfId="0" applyFont="1"/>
    <xf numFmtId="164" fontId="5" fillId="0" borderId="0" xfId="0" applyNumberFormat="1" applyFont="1"/>
    <xf numFmtId="164" fontId="5" fillId="0" borderId="11" xfId="0" applyNumberFormat="1" applyFont="1" applyBorder="1"/>
    <xf numFmtId="164" fontId="5" fillId="0" borderId="0" xfId="0" applyNumberFormat="1" applyFont="1" applyBorder="1"/>
    <xf numFmtId="165" fontId="5" fillId="0" borderId="10" xfId="1" applyNumberFormat="1" applyFont="1" applyFill="1" applyBorder="1"/>
    <xf numFmtId="0" fontId="7" fillId="0" borderId="9" xfId="0" applyFont="1" applyBorder="1"/>
    <xf numFmtId="0" fontId="8" fillId="0" borderId="0" xfId="0" applyFont="1"/>
    <xf numFmtId="2" fontId="8" fillId="0" borderId="0" xfId="0" applyNumberFormat="1" applyFont="1"/>
    <xf numFmtId="2" fontId="8" fillId="0" borderId="11" xfId="0" applyNumberFormat="1" applyFont="1" applyBorder="1"/>
    <xf numFmtId="2" fontId="3" fillId="0" borderId="0" xfId="0" applyNumberFormat="1" applyFont="1" applyBorder="1"/>
    <xf numFmtId="165" fontId="3" fillId="0" borderId="10" xfId="1" applyNumberFormat="1" applyFont="1" applyFill="1" applyBorder="1"/>
    <xf numFmtId="0" fontId="9" fillId="0" borderId="0" xfId="0" applyFont="1"/>
    <xf numFmtId="166" fontId="8" fillId="0" borderId="0" xfId="2" applyNumberFormat="1" applyFont="1" applyBorder="1" applyAlignment="1" applyProtection="1">
      <alignment horizontal="left"/>
    </xf>
    <xf numFmtId="2" fontId="8" fillId="0" borderId="0" xfId="0" applyNumberFormat="1" applyFont="1" applyBorder="1"/>
    <xf numFmtId="165" fontId="8" fillId="0" borderId="10" xfId="1" applyNumberFormat="1" applyFont="1" applyFill="1" applyBorder="1"/>
    <xf numFmtId="166" fontId="5" fillId="0" borderId="0" xfId="2" applyNumberFormat="1" applyFont="1" applyBorder="1" applyAlignment="1" applyProtection="1">
      <alignment horizontal="left"/>
    </xf>
    <xf numFmtId="2" fontId="5" fillId="0" borderId="0" xfId="0" applyNumberFormat="1" applyFont="1"/>
    <xf numFmtId="2" fontId="5" fillId="0" borderId="11" xfId="0" applyNumberFormat="1" applyFont="1" applyBorder="1"/>
    <xf numFmtId="2" fontId="5" fillId="0" borderId="0" xfId="0" applyNumberFormat="1" applyFont="1" applyBorder="1"/>
    <xf numFmtId="0" fontId="5" fillId="0" borderId="0" xfId="0" applyFont="1" applyAlignment="1">
      <alignment wrapText="1"/>
    </xf>
    <xf numFmtId="2" fontId="5" fillId="0" borderId="0" xfId="0" applyNumberFormat="1" applyFont="1" applyAlignment="1">
      <alignment vertical="top"/>
    </xf>
    <xf numFmtId="2" fontId="5" fillId="0" borderId="11" xfId="0" applyNumberFormat="1" applyFont="1" applyBorder="1" applyAlignment="1">
      <alignment vertical="top"/>
    </xf>
    <xf numFmtId="2" fontId="5" fillId="0" borderId="0" xfId="0" applyNumberFormat="1" applyFont="1" applyBorder="1" applyAlignment="1">
      <alignment vertical="top"/>
    </xf>
    <xf numFmtId="165" fontId="5" fillId="0" borderId="10" xfId="1" applyNumberFormat="1" applyFont="1" applyFill="1" applyBorder="1" applyAlignment="1">
      <alignment vertical="top"/>
    </xf>
    <xf numFmtId="2" fontId="5" fillId="0" borderId="0" xfId="0" quotePrefix="1" applyNumberFormat="1" applyFont="1"/>
    <xf numFmtId="2" fontId="5" fillId="0" borderId="10" xfId="0" applyNumberFormat="1" applyFont="1" applyBorder="1"/>
    <xf numFmtId="0" fontId="5" fillId="0" borderId="0" xfId="0" applyFont="1" applyBorder="1"/>
    <xf numFmtId="166" fontId="5" fillId="0" borderId="0" xfId="2" applyNumberFormat="1" applyFont="1" applyBorder="1" applyProtection="1"/>
    <xf numFmtId="2" fontId="5" fillId="0" borderId="0" xfId="0" applyNumberFormat="1" applyFont="1" applyAlignment="1">
      <alignment horizontal="right"/>
    </xf>
    <xf numFmtId="2" fontId="5" fillId="0" borderId="11" xfId="0" applyNumberFormat="1" applyFont="1" applyBorder="1" applyAlignment="1">
      <alignment horizontal="right"/>
    </xf>
    <xf numFmtId="2" fontId="5" fillId="0" borderId="0" xfId="0" applyNumberFormat="1" applyFont="1" applyFill="1"/>
    <xf numFmtId="2" fontId="5" fillId="0" borderId="0" xfId="0" applyNumberFormat="1" applyFont="1" applyFill="1" applyBorder="1"/>
    <xf numFmtId="2" fontId="5" fillId="0" borderId="11" xfId="0" applyNumberFormat="1" applyFont="1" applyFill="1" applyBorder="1"/>
    <xf numFmtId="0" fontId="4" fillId="2" borderId="9" xfId="0" applyFont="1" applyFill="1" applyBorder="1"/>
    <xf numFmtId="166" fontId="4" fillId="2" borderId="0" xfId="2" applyNumberFormat="1" applyFont="1" applyFill="1" applyBorder="1" applyProtection="1"/>
    <xf numFmtId="2" fontId="4" fillId="2" borderId="0" xfId="0" applyNumberFormat="1" applyFont="1" applyFill="1" applyAlignment="1">
      <alignment horizontal="right"/>
    </xf>
    <xf numFmtId="2" fontId="4" fillId="2" borderId="11" xfId="0" applyNumberFormat="1" applyFont="1" applyFill="1" applyBorder="1" applyAlignment="1">
      <alignment horizontal="right"/>
    </xf>
    <xf numFmtId="0" fontId="4" fillId="2" borderId="0" xfId="0" applyFont="1" applyFill="1"/>
    <xf numFmtId="2" fontId="4" fillId="2" borderId="0" xfId="0" applyNumberFormat="1" applyFont="1" applyFill="1"/>
    <xf numFmtId="2" fontId="4" fillId="2" borderId="11" xfId="0" applyNumberFormat="1" applyFont="1" applyFill="1" applyBorder="1"/>
    <xf numFmtId="0" fontId="4" fillId="0" borderId="15" xfId="0" applyFont="1" applyBorder="1"/>
    <xf numFmtId="0" fontId="4" fillId="0" borderId="16" xfId="0" applyFont="1" applyBorder="1"/>
    <xf numFmtId="164" fontId="4" fillId="0" borderId="16" xfId="0" applyNumberFormat="1" applyFont="1" applyBorder="1"/>
    <xf numFmtId="164" fontId="4" fillId="0" borderId="17" xfId="0" applyNumberFormat="1" applyFont="1" applyBorder="1"/>
    <xf numFmtId="165" fontId="4" fillId="0" borderId="18" xfId="1" applyNumberFormat="1" applyFont="1" applyFill="1" applyBorder="1"/>
    <xf numFmtId="0" fontId="4" fillId="0" borderId="19" xfId="0" applyFont="1" applyBorder="1"/>
    <xf numFmtId="0" fontId="4" fillId="0" borderId="20" xfId="0" applyFont="1" applyBorder="1"/>
    <xf numFmtId="164" fontId="4" fillId="0" borderId="20" xfId="0" applyNumberFormat="1" applyFont="1" applyBorder="1"/>
    <xf numFmtId="164" fontId="4" fillId="0" borderId="21" xfId="0" applyNumberFormat="1" applyFont="1" applyBorder="1"/>
    <xf numFmtId="165" fontId="4" fillId="0" borderId="22" xfId="1" applyNumberFormat="1" applyFont="1" applyFill="1" applyBorder="1"/>
    <xf numFmtId="0" fontId="4" fillId="0" borderId="23" xfId="0" applyFont="1" applyBorder="1"/>
    <xf numFmtId="0" fontId="4" fillId="0" borderId="24" xfId="0" applyFont="1" applyBorder="1"/>
    <xf numFmtId="164" fontId="4" fillId="0" borderId="24" xfId="0" applyNumberFormat="1" applyFont="1" applyBorder="1"/>
    <xf numFmtId="164" fontId="4" fillId="0" borderId="25" xfId="0" applyNumberFormat="1" applyFont="1" applyBorder="1"/>
    <xf numFmtId="165" fontId="4" fillId="0" borderId="26" xfId="1" applyNumberFormat="1" applyFont="1" applyFill="1" applyBorder="1"/>
    <xf numFmtId="0" fontId="11" fillId="0" borderId="0" xfId="0" applyFont="1" applyBorder="1" applyAlignment="1">
      <alignment horizontal="left"/>
    </xf>
    <xf numFmtId="0" fontId="0" fillId="0" borderId="0" xfId="0" applyAlignment="1">
      <alignment vertical="top"/>
    </xf>
    <xf numFmtId="167" fontId="8" fillId="0" borderId="0" xfId="0" applyNumberFormat="1" applyFont="1" applyBorder="1" applyAlignment="1">
      <alignment vertical="top"/>
    </xf>
    <xf numFmtId="167" fontId="8" fillId="0" borderId="11" xfId="0" applyNumberFormat="1" applyFont="1" applyBorder="1" applyAlignment="1">
      <alignment vertical="top"/>
    </xf>
    <xf numFmtId="167" fontId="13" fillId="0" borderId="10" xfId="0" applyNumberFormat="1" applyFont="1" applyBorder="1" applyAlignment="1">
      <alignment vertical="top"/>
    </xf>
    <xf numFmtId="167" fontId="8" fillId="0" borderId="10" xfId="0" applyNumberFormat="1" applyFont="1" applyBorder="1" applyAlignment="1">
      <alignment horizontal="right" vertical="top"/>
    </xf>
    <xf numFmtId="165" fontId="8" fillId="0" borderId="10" xfId="1" applyNumberFormat="1" applyFont="1" applyFill="1" applyBorder="1" applyAlignment="1">
      <alignment horizontal="right"/>
    </xf>
    <xf numFmtId="0" fontId="12" fillId="0" borderId="0" xfId="0" applyFont="1" applyFill="1" applyBorder="1" applyAlignment="1">
      <alignment vertical="top" wrapText="1"/>
    </xf>
    <xf numFmtId="0" fontId="2" fillId="0" borderId="0"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4" fillId="0" borderId="3" xfId="0" applyFont="1" applyBorder="1" applyAlignment="1">
      <alignment horizontal="right" wrapText="1"/>
    </xf>
    <xf numFmtId="0" fontId="4" fillId="0" borderId="0" xfId="0" applyFont="1" applyBorder="1" applyAlignment="1">
      <alignment horizontal="right" wrapText="1"/>
    </xf>
    <xf numFmtId="0" fontId="4" fillId="0" borderId="1" xfId="0" applyFont="1" applyBorder="1" applyAlignment="1">
      <alignment horizontal="right" wrapText="1"/>
    </xf>
    <xf numFmtId="0" fontId="4" fillId="0" borderId="4" xfId="0" applyFont="1" applyBorder="1" applyAlignment="1">
      <alignment horizontal="right" wrapText="1"/>
    </xf>
    <xf numFmtId="0" fontId="4" fillId="0" borderId="10" xfId="0" applyFont="1" applyBorder="1" applyAlignment="1">
      <alignment horizontal="right" wrapText="1"/>
    </xf>
    <xf numFmtId="0" fontId="4" fillId="0" borderId="13" xfId="0" applyFont="1" applyBorder="1" applyAlignment="1">
      <alignment horizontal="right" wrapText="1"/>
    </xf>
    <xf numFmtId="0" fontId="4" fillId="0" borderId="5" xfId="0" applyFont="1" applyBorder="1" applyAlignment="1">
      <alignment horizontal="right" wrapText="1"/>
    </xf>
    <xf numFmtId="0" fontId="4" fillId="0" borderId="11" xfId="0" applyFont="1" applyBorder="1" applyAlignment="1">
      <alignment horizontal="right" wrapText="1"/>
    </xf>
    <xf numFmtId="0" fontId="4" fillId="0" borderId="14" xfId="0" applyFont="1" applyBorder="1" applyAlignment="1">
      <alignment horizontal="righ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11" fillId="0" borderId="0" xfId="0" applyFont="1" applyBorder="1" applyAlignment="1">
      <alignment horizontal="left"/>
    </xf>
    <xf numFmtId="0" fontId="12" fillId="0" borderId="0" xfId="0" applyFont="1" applyFill="1" applyBorder="1" applyAlignment="1">
      <alignment horizontal="left" vertical="top" wrapText="1"/>
    </xf>
    <xf numFmtId="2" fontId="12" fillId="0" borderId="0" xfId="0" applyNumberFormat="1" applyFont="1" applyFill="1" applyBorder="1" applyAlignment="1">
      <alignment horizontal="left" vertical="top" wrapText="1"/>
    </xf>
    <xf numFmtId="0" fontId="12" fillId="0" borderId="0" xfId="0" applyFont="1" applyFill="1" applyAlignment="1">
      <alignment horizontal="left" vertical="top" wrapText="1"/>
    </xf>
  </cellXfs>
  <cellStyles count="3">
    <cellStyle name="Normal" xfId="0" builtinId="0"/>
    <cellStyle name="Normal_Sheet1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1_Budget%20Cycle/FY_2011_Congressional%20Request/FY11%20CJ%20Thematics/FY11%20Congr%20Request%20and%20FY10%20Estimate%20Thematic%20Roll-u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s"/>
      <sheetName val="FY 2009 Omnibus Actual"/>
      <sheetName val="FY 2009 ARRA Actual"/>
      <sheetName val="FY 2009 Total Actual"/>
      <sheetName val="FY 2010 Request"/>
      <sheetName val="Delta FY10 Req to FY10 Est"/>
      <sheetName val="FY 2010 Estimate"/>
      <sheetName val="Delta FY10 Est to FY11 Req"/>
      <sheetName val="FY 2011 Request"/>
      <sheetName val="NSF Summary"/>
      <sheetName val="NSF by Acct&amp;SOG"/>
      <sheetName val="NSF NSTC Xcuts"/>
      <sheetName val="Xfdn Acts"/>
      <sheetName val="NSF Select Xcuts"/>
      <sheetName val="NSF Centers"/>
      <sheetName val="HSA"/>
      <sheetName val="BP"/>
      <sheetName val="LearningByLevOfEd"/>
      <sheetName val="LearningXwalk"/>
      <sheetName val="CI"/>
      <sheetName val="RschInfrastruct"/>
      <sheetName val="Facs Preconstr Planng"/>
      <sheetName val="ACC Inventory"/>
      <sheetName val="NNI by PCA"/>
      <sheetName val="USGCRP by Comp"/>
      <sheetName val="NITRD by PCA"/>
      <sheetName val="EHR by Pgm"/>
      <sheetName val="DirBySOG-NSF"/>
      <sheetName val="DirBySOG-Dir"/>
      <sheetName val="NSFByAct-Subact"/>
      <sheetName val="Stub Changes"/>
      <sheetName val="PY-CY Adjust"/>
    </sheetNames>
    <sheetDataSet>
      <sheetData sheetId="0"/>
      <sheetData sheetId="1">
        <row r="107">
          <cell r="X107">
            <v>15.832203</v>
          </cell>
        </row>
        <row r="108">
          <cell r="X108">
            <v>9.6</v>
          </cell>
        </row>
        <row r="109">
          <cell r="X109">
            <v>16.670293999999998</v>
          </cell>
        </row>
        <row r="110">
          <cell r="X110">
            <v>106.785391</v>
          </cell>
        </row>
        <row r="111">
          <cell r="X111">
            <v>5.6040000000000001</v>
          </cell>
        </row>
        <row r="112">
          <cell r="X112">
            <v>248.72902300000001</v>
          </cell>
        </row>
        <row r="113">
          <cell r="X113">
            <v>20.97512</v>
          </cell>
        </row>
        <row r="115">
          <cell r="X115">
            <v>87.072200999999993</v>
          </cell>
        </row>
        <row r="116">
          <cell r="X116">
            <v>1</v>
          </cell>
        </row>
        <row r="117">
          <cell r="X117">
            <v>0.87918700000000005</v>
          </cell>
        </row>
        <row r="118">
          <cell r="X118">
            <v>0</v>
          </cell>
        </row>
        <row r="119">
          <cell r="X119">
            <v>47.951189999999997</v>
          </cell>
        </row>
        <row r="120">
          <cell r="X120">
            <v>12</v>
          </cell>
        </row>
        <row r="121">
          <cell r="X121">
            <v>13.6</v>
          </cell>
        </row>
        <row r="122">
          <cell r="X122">
            <v>18.713681999999999</v>
          </cell>
        </row>
        <row r="123">
          <cell r="X123">
            <v>18</v>
          </cell>
        </row>
        <row r="124">
          <cell r="X124">
            <v>30.3</v>
          </cell>
        </row>
        <row r="125">
          <cell r="X125">
            <v>26.5</v>
          </cell>
        </row>
        <row r="126">
          <cell r="X126">
            <v>30.483699000000001</v>
          </cell>
        </row>
        <row r="127">
          <cell r="X127">
            <v>49.79</v>
          </cell>
        </row>
        <row r="128">
          <cell r="X128">
            <v>7.830171</v>
          </cell>
        </row>
        <row r="129">
          <cell r="X129">
            <v>20.5</v>
          </cell>
        </row>
        <row r="130">
          <cell r="X130">
            <v>38.184054000000003</v>
          </cell>
        </row>
        <row r="131">
          <cell r="X131">
            <v>164.17134799999999</v>
          </cell>
        </row>
        <row r="132">
          <cell r="X132">
            <v>175.199466</v>
          </cell>
        </row>
        <row r="133">
          <cell r="X133">
            <v>69.237454</v>
          </cell>
        </row>
        <row r="134">
          <cell r="X134">
            <v>43.422300999999997</v>
          </cell>
        </row>
        <row r="135">
          <cell r="X135">
            <v>6.1184750000000001</v>
          </cell>
        </row>
        <row r="136">
          <cell r="X136">
            <v>53.524425000000001</v>
          </cell>
        </row>
        <row r="137">
          <cell r="X137">
            <v>0</v>
          </cell>
        </row>
        <row r="138">
          <cell r="X138">
            <v>99.979971000000006</v>
          </cell>
        </row>
        <row r="139">
          <cell r="X139">
            <v>3.04</v>
          </cell>
        </row>
        <row r="140">
          <cell r="X140">
            <v>-0.82297900000000002</v>
          </cell>
        </row>
        <row r="141">
          <cell r="X141">
            <v>0</v>
          </cell>
        </row>
        <row r="142">
          <cell r="X142">
            <v>0</v>
          </cell>
        </row>
        <row r="143">
          <cell r="X143">
            <v>0</v>
          </cell>
        </row>
        <row r="144">
          <cell r="X144">
            <v>16.257260000000002</v>
          </cell>
        </row>
        <row r="145">
          <cell r="X145">
            <v>5.2309450000000002</v>
          </cell>
        </row>
        <row r="146">
          <cell r="X146">
            <v>4.6823300000000003</v>
          </cell>
        </row>
        <row r="147">
          <cell r="X147">
            <v>0</v>
          </cell>
        </row>
        <row r="148">
          <cell r="X148">
            <v>1.5</v>
          </cell>
        </row>
        <row r="149">
          <cell r="X149">
            <v>13.263029</v>
          </cell>
        </row>
        <row r="150">
          <cell r="X150">
            <v>14.133834</v>
          </cell>
        </row>
        <row r="151">
          <cell r="X151">
            <v>24.286407000000001</v>
          </cell>
        </row>
        <row r="152">
          <cell r="X152">
            <v>17.837482000000001</v>
          </cell>
        </row>
        <row r="154">
          <cell r="X154">
            <v>51.43</v>
          </cell>
        </row>
        <row r="155">
          <cell r="R155">
            <v>11</v>
          </cell>
          <cell r="T155">
            <v>82.246093000000002</v>
          </cell>
        </row>
        <row r="156">
          <cell r="X156">
            <v>3.5685899999999999</v>
          </cell>
        </row>
        <row r="157">
          <cell r="X157">
            <v>16.167749000000001</v>
          </cell>
        </row>
        <row r="158">
          <cell r="X158">
            <v>0</v>
          </cell>
        </row>
        <row r="159">
          <cell r="X159">
            <v>1.0965609999999999</v>
          </cell>
        </row>
      </sheetData>
      <sheetData sheetId="2">
        <row r="107">
          <cell r="X107">
            <v>0</v>
          </cell>
        </row>
        <row r="108">
          <cell r="X108">
            <v>3.1</v>
          </cell>
        </row>
        <row r="109">
          <cell r="X109">
            <v>10.271569</v>
          </cell>
        </row>
        <row r="110">
          <cell r="X110">
            <v>13.2</v>
          </cell>
        </row>
        <row r="111">
          <cell r="X111">
            <v>4.9880000000000004</v>
          </cell>
        </row>
        <row r="112">
          <cell r="X112">
            <v>86.085460999999995</v>
          </cell>
        </row>
        <row r="113">
          <cell r="X113">
            <v>0</v>
          </cell>
        </row>
        <row r="115">
          <cell r="X115">
            <v>17.999358000000001</v>
          </cell>
        </row>
        <row r="116">
          <cell r="X116">
            <v>0</v>
          </cell>
        </row>
        <row r="117">
          <cell r="X117">
            <v>0</v>
          </cell>
        </row>
        <row r="118">
          <cell r="X118">
            <v>0</v>
          </cell>
        </row>
        <row r="119">
          <cell r="X119">
            <v>25</v>
          </cell>
        </row>
        <row r="120">
          <cell r="X120">
            <v>0</v>
          </cell>
        </row>
        <row r="121">
          <cell r="X121">
            <v>14.984999999999999</v>
          </cell>
        </row>
        <row r="122">
          <cell r="X122">
            <v>0</v>
          </cell>
        </row>
        <row r="123">
          <cell r="X123">
            <v>0</v>
          </cell>
        </row>
        <row r="124">
          <cell r="X124">
            <v>0</v>
          </cell>
        </row>
        <row r="125">
          <cell r="X125">
            <v>5</v>
          </cell>
        </row>
        <row r="126">
          <cell r="X126">
            <v>5.6</v>
          </cell>
        </row>
        <row r="127">
          <cell r="X127">
            <v>5.4</v>
          </cell>
        </row>
        <row r="128">
          <cell r="X128">
            <v>1.4</v>
          </cell>
        </row>
        <row r="129">
          <cell r="X129">
            <v>2</v>
          </cell>
        </row>
        <row r="130">
          <cell r="X130">
            <v>0</v>
          </cell>
        </row>
        <row r="131">
          <cell r="X131">
            <v>17</v>
          </cell>
        </row>
        <row r="132">
          <cell r="X132">
            <v>15.5</v>
          </cell>
        </row>
        <row r="133">
          <cell r="X133">
            <v>0</v>
          </cell>
        </row>
        <row r="134">
          <cell r="X134">
            <v>7</v>
          </cell>
        </row>
        <row r="135">
          <cell r="X135">
            <v>0</v>
          </cell>
        </row>
        <row r="136">
          <cell r="X136">
            <v>0</v>
          </cell>
        </row>
        <row r="137">
          <cell r="X137">
            <v>0</v>
          </cell>
        </row>
        <row r="138">
          <cell r="X138">
            <v>99.850775999999996</v>
          </cell>
        </row>
        <row r="139">
          <cell r="X139">
            <v>0</v>
          </cell>
        </row>
        <row r="140">
          <cell r="X140">
            <v>0</v>
          </cell>
        </row>
        <row r="141">
          <cell r="X141">
            <v>0</v>
          </cell>
        </row>
        <row r="142">
          <cell r="X142">
            <v>0</v>
          </cell>
        </row>
        <row r="143">
          <cell r="X143">
            <v>5.2</v>
          </cell>
        </row>
        <row r="144">
          <cell r="X144">
            <v>0</v>
          </cell>
        </row>
        <row r="145">
          <cell r="X145">
            <v>0</v>
          </cell>
        </row>
        <row r="146">
          <cell r="X146">
            <v>0</v>
          </cell>
        </row>
        <row r="147">
          <cell r="X147">
            <v>0</v>
          </cell>
        </row>
        <row r="148">
          <cell r="X148">
            <v>0</v>
          </cell>
        </row>
        <row r="149">
          <cell r="X149">
            <v>0</v>
          </cell>
        </row>
        <row r="150">
          <cell r="X150">
            <v>148.07</v>
          </cell>
        </row>
        <row r="151">
          <cell r="X151">
            <v>9</v>
          </cell>
        </row>
        <row r="152">
          <cell r="X152">
            <v>105.93</v>
          </cell>
        </row>
        <row r="154">
          <cell r="X154">
            <v>0</v>
          </cell>
        </row>
        <row r="155">
          <cell r="R155">
            <v>0</v>
          </cell>
        </row>
        <row r="156">
          <cell r="X156">
            <v>3.1</v>
          </cell>
        </row>
        <row r="157">
          <cell r="X157">
            <v>0</v>
          </cell>
        </row>
        <row r="158">
          <cell r="X158">
            <v>0</v>
          </cell>
        </row>
        <row r="159">
          <cell r="X159">
            <v>0</v>
          </cell>
        </row>
      </sheetData>
      <sheetData sheetId="3"/>
      <sheetData sheetId="4"/>
      <sheetData sheetId="5"/>
      <sheetData sheetId="6">
        <row r="106">
          <cell r="W106">
            <v>16.25</v>
          </cell>
        </row>
        <row r="107">
          <cell r="W107">
            <v>10.600000000000001</v>
          </cell>
        </row>
        <row r="108">
          <cell r="W108">
            <v>16.259999999999998</v>
          </cell>
        </row>
        <row r="109">
          <cell r="W109">
            <v>97</v>
          </cell>
        </row>
        <row r="110">
          <cell r="W110">
            <v>7.0200000000000005</v>
          </cell>
        </row>
        <row r="111">
          <cell r="W111">
            <v>285.5</v>
          </cell>
        </row>
        <row r="112">
          <cell r="W112">
            <v>22</v>
          </cell>
        </row>
        <row r="114">
          <cell r="W114">
            <v>73</v>
          </cell>
        </row>
        <row r="115">
          <cell r="W115">
            <v>0</v>
          </cell>
        </row>
        <row r="116">
          <cell r="W116">
            <v>2</v>
          </cell>
        </row>
        <row r="117">
          <cell r="W117">
            <v>5</v>
          </cell>
        </row>
        <row r="118">
          <cell r="W118">
            <v>43.4</v>
          </cell>
        </row>
        <row r="119">
          <cell r="W119">
            <v>12.36</v>
          </cell>
        </row>
        <row r="120">
          <cell r="W120">
            <v>9</v>
          </cell>
        </row>
        <row r="121">
          <cell r="W121">
            <v>19.100000000000001</v>
          </cell>
        </row>
        <row r="122">
          <cell r="W122">
            <v>18</v>
          </cell>
        </row>
        <row r="123">
          <cell r="W123">
            <v>28.5</v>
          </cell>
        </row>
        <row r="124">
          <cell r="W124">
            <v>35.56</v>
          </cell>
        </row>
        <row r="125">
          <cell r="W125">
            <v>31.5</v>
          </cell>
        </row>
        <row r="126">
          <cell r="W126">
            <v>49.52</v>
          </cell>
        </row>
        <row r="127">
          <cell r="W127">
            <v>9.1</v>
          </cell>
        </row>
        <row r="128">
          <cell r="W128">
            <v>21</v>
          </cell>
        </row>
        <row r="129">
          <cell r="W129">
            <v>34.22</v>
          </cell>
        </row>
        <row r="130">
          <cell r="W130">
            <v>150.38</v>
          </cell>
        </row>
        <row r="131">
          <cell r="W131">
            <v>199.24</v>
          </cell>
        </row>
        <row r="132">
          <cell r="W132">
            <v>67.52</v>
          </cell>
        </row>
        <row r="133">
          <cell r="W133">
            <v>45.51</v>
          </cell>
        </row>
        <row r="134">
          <cell r="W134">
            <v>7.01</v>
          </cell>
        </row>
        <row r="135">
          <cell r="W135">
            <v>0</v>
          </cell>
        </row>
        <row r="136">
          <cell r="W136">
            <v>0</v>
          </cell>
        </row>
        <row r="137">
          <cell r="W137">
            <v>90</v>
          </cell>
        </row>
        <row r="138">
          <cell r="W138">
            <v>3.04</v>
          </cell>
        </row>
        <row r="139">
          <cell r="W139">
            <v>-0.27</v>
          </cell>
        </row>
        <row r="140">
          <cell r="W140">
            <v>0</v>
          </cell>
        </row>
        <row r="141">
          <cell r="W141">
            <v>0</v>
          </cell>
        </row>
        <row r="142">
          <cell r="W142">
            <v>4.7000000000000011</v>
          </cell>
        </row>
        <row r="143">
          <cell r="W143">
            <v>31</v>
          </cell>
        </row>
        <row r="144">
          <cell r="W144">
            <v>5</v>
          </cell>
        </row>
        <row r="145">
          <cell r="W145">
            <v>4</v>
          </cell>
        </row>
        <row r="146">
          <cell r="W146">
            <v>0</v>
          </cell>
        </row>
        <row r="147">
          <cell r="W147">
            <v>3</v>
          </cell>
        </row>
        <row r="148">
          <cell r="W148">
            <v>25.45</v>
          </cell>
        </row>
        <row r="149">
          <cell r="W149">
            <v>0</v>
          </cell>
        </row>
        <row r="150">
          <cell r="W150">
            <v>25.05</v>
          </cell>
        </row>
        <row r="151">
          <cell r="W151">
            <v>30.78</v>
          </cell>
        </row>
        <row r="153">
          <cell r="W153">
            <v>46.3</v>
          </cell>
        </row>
        <row r="154">
          <cell r="Q154">
            <v>17.57</v>
          </cell>
          <cell r="S154">
            <v>42.76</v>
          </cell>
        </row>
        <row r="155">
          <cell r="W155">
            <v>13</v>
          </cell>
        </row>
        <row r="156">
          <cell r="W156">
            <v>5.25</v>
          </cell>
        </row>
        <row r="157">
          <cell r="W157">
            <v>0</v>
          </cell>
        </row>
        <row r="158">
          <cell r="W158">
            <v>0</v>
          </cell>
        </row>
      </sheetData>
      <sheetData sheetId="7"/>
      <sheetData sheetId="8">
        <row r="106">
          <cell r="X106">
            <v>16</v>
          </cell>
        </row>
        <row r="107">
          <cell r="X107">
            <v>9.0000000000000018</v>
          </cell>
        </row>
        <row r="108">
          <cell r="X108">
            <v>16.259999999999998</v>
          </cell>
        </row>
        <row r="109">
          <cell r="X109">
            <v>108</v>
          </cell>
        </row>
        <row r="110">
          <cell r="X110">
            <v>7.65</v>
          </cell>
        </row>
        <row r="111">
          <cell r="X111">
            <v>281.87</v>
          </cell>
        </row>
        <row r="112">
          <cell r="X112">
            <v>22.5</v>
          </cell>
        </row>
        <row r="114">
          <cell r="X114">
            <v>73</v>
          </cell>
        </row>
        <row r="115">
          <cell r="X115">
            <v>0</v>
          </cell>
        </row>
        <row r="116">
          <cell r="X116">
            <v>2</v>
          </cell>
        </row>
        <row r="117">
          <cell r="X117">
            <v>2</v>
          </cell>
        </row>
        <row r="118">
          <cell r="X118">
            <v>46.41</v>
          </cell>
        </row>
        <row r="119">
          <cell r="X119">
            <v>12.729999999999999</v>
          </cell>
        </row>
        <row r="120">
          <cell r="X120">
            <v>13.45</v>
          </cell>
        </row>
        <row r="121">
          <cell r="X121">
            <v>19.580000000000002</v>
          </cell>
        </row>
        <row r="122">
          <cell r="X122">
            <v>18</v>
          </cell>
        </row>
        <row r="123">
          <cell r="X123">
            <v>30.3</v>
          </cell>
        </row>
        <row r="124">
          <cell r="X124">
            <v>34</v>
          </cell>
        </row>
        <row r="125">
          <cell r="X125">
            <v>33.33</v>
          </cell>
        </row>
        <row r="126">
          <cell r="X126">
            <v>44.370000000000005</v>
          </cell>
        </row>
        <row r="127">
          <cell r="X127">
            <v>9.51</v>
          </cell>
        </row>
        <row r="128">
          <cell r="X128">
            <v>21.5</v>
          </cell>
        </row>
        <row r="129">
          <cell r="X129">
            <v>36.42</v>
          </cell>
        </row>
        <row r="130">
          <cell r="X130">
            <v>138.66</v>
          </cell>
        </row>
        <row r="131">
          <cell r="X131">
            <v>212.66</v>
          </cell>
        </row>
        <row r="132">
          <cell r="X132">
            <v>67.52</v>
          </cell>
        </row>
        <row r="133">
          <cell r="X133">
            <v>47.199999999999996</v>
          </cell>
        </row>
        <row r="134">
          <cell r="X134">
            <v>7.27</v>
          </cell>
        </row>
        <row r="135">
          <cell r="X135">
            <v>54</v>
          </cell>
        </row>
        <row r="136">
          <cell r="X136">
            <v>0</v>
          </cell>
        </row>
        <row r="137">
          <cell r="X137">
            <v>90</v>
          </cell>
        </row>
        <row r="138">
          <cell r="X138">
            <v>3.04</v>
          </cell>
        </row>
        <row r="139">
          <cell r="X139">
            <v>-0.29000000000000004</v>
          </cell>
        </row>
        <row r="140">
          <cell r="X140">
            <v>0</v>
          </cell>
        </row>
        <row r="141">
          <cell r="X141">
            <v>0</v>
          </cell>
        </row>
        <row r="142">
          <cell r="X142">
            <v>7.2400000000000011</v>
          </cell>
        </row>
        <row r="143">
          <cell r="X143">
            <v>12.7</v>
          </cell>
        </row>
        <row r="144">
          <cell r="X144">
            <v>5</v>
          </cell>
        </row>
        <row r="145">
          <cell r="X145">
            <v>4</v>
          </cell>
        </row>
        <row r="146">
          <cell r="X146">
            <v>0</v>
          </cell>
        </row>
        <row r="147">
          <cell r="X147">
            <v>3</v>
          </cell>
        </row>
        <row r="148">
          <cell r="X148">
            <v>35</v>
          </cell>
        </row>
        <row r="149">
          <cell r="X149">
            <v>0</v>
          </cell>
        </row>
        <row r="150">
          <cell r="X150">
            <v>26</v>
          </cell>
        </row>
        <row r="151">
          <cell r="X151">
            <v>118.2</v>
          </cell>
        </row>
        <row r="153">
          <cell r="X153">
            <v>23.58</v>
          </cell>
        </row>
        <row r="154">
          <cell r="R154">
            <v>23.5</v>
          </cell>
          <cell r="T154">
            <v>13.909999999999997</v>
          </cell>
        </row>
        <row r="155">
          <cell r="X155">
            <v>19</v>
          </cell>
        </row>
        <row r="156">
          <cell r="X156">
            <v>5</v>
          </cell>
        </row>
        <row r="157">
          <cell r="X157">
            <v>0</v>
          </cell>
        </row>
        <row r="158">
          <cell r="X158">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8"/>
  <sheetViews>
    <sheetView showGridLines="0" tabSelected="1" workbookViewId="0">
      <selection sqref="A1:J1"/>
    </sheetView>
  </sheetViews>
  <sheetFormatPr defaultRowHeight="15"/>
  <cols>
    <col min="1" max="1" width="3" customWidth="1"/>
    <col min="2" max="2" width="57.28515625" customWidth="1"/>
    <col min="3" max="3" width="10" customWidth="1"/>
    <col min="5" max="5" width="10.140625" customWidth="1"/>
    <col min="6" max="6" width="10.42578125" customWidth="1"/>
  </cols>
  <sheetData>
    <row r="1" spans="1:10" ht="18.75">
      <c r="A1" s="74" t="s">
        <v>0</v>
      </c>
      <c r="B1" s="74"/>
      <c r="C1" s="74"/>
      <c r="D1" s="74"/>
      <c r="E1" s="74"/>
      <c r="F1" s="74"/>
      <c r="G1" s="74"/>
      <c r="H1" s="74"/>
      <c r="I1" s="74"/>
      <c r="J1" s="74"/>
    </row>
    <row r="2" spans="1:10" ht="18.75">
      <c r="A2" s="74" t="s">
        <v>1</v>
      </c>
      <c r="B2" s="74"/>
      <c r="C2" s="74"/>
      <c r="D2" s="74"/>
      <c r="E2" s="74"/>
      <c r="F2" s="74"/>
      <c r="G2" s="74"/>
      <c r="H2" s="74"/>
      <c r="I2" s="74"/>
      <c r="J2" s="74"/>
    </row>
    <row r="3" spans="1:10" ht="18.75">
      <c r="A3" s="74" t="s">
        <v>2</v>
      </c>
      <c r="B3" s="74"/>
      <c r="C3" s="74"/>
      <c r="D3" s="74"/>
      <c r="E3" s="74"/>
      <c r="F3" s="74"/>
      <c r="G3" s="74"/>
      <c r="H3" s="74"/>
      <c r="I3" s="74"/>
      <c r="J3" s="74"/>
    </row>
    <row r="4" spans="1:10" ht="6.75" customHeight="1">
      <c r="A4" s="1"/>
      <c r="B4" s="1"/>
      <c r="C4" s="1"/>
      <c r="D4" s="1"/>
      <c r="E4" s="1"/>
    </row>
    <row r="5" spans="1:10" ht="15.75" thickBot="1">
      <c r="A5" s="75" t="s">
        <v>3</v>
      </c>
      <c r="B5" s="75"/>
      <c r="C5" s="75"/>
      <c r="D5" s="75"/>
      <c r="E5" s="75"/>
      <c r="F5" s="75"/>
      <c r="G5" s="75"/>
      <c r="H5" s="75"/>
      <c r="I5" s="75"/>
      <c r="J5" s="75"/>
    </row>
    <row r="6" spans="1:10" ht="15.75" thickBot="1">
      <c r="A6" s="76"/>
      <c r="B6" s="77"/>
      <c r="C6" s="81" t="s">
        <v>4</v>
      </c>
      <c r="D6" s="81" t="s">
        <v>5</v>
      </c>
      <c r="E6" s="84" t="s">
        <v>6</v>
      </c>
      <c r="F6" s="87" t="s">
        <v>7</v>
      </c>
      <c r="G6" s="90" t="s">
        <v>8</v>
      </c>
      <c r="H6" s="91"/>
      <c r="I6" s="91"/>
      <c r="J6" s="92"/>
    </row>
    <row r="7" spans="1:10" ht="32.25" customHeight="1" thickBot="1">
      <c r="A7" s="78"/>
      <c r="B7" s="79"/>
      <c r="C7" s="82"/>
      <c r="D7" s="82"/>
      <c r="E7" s="85"/>
      <c r="F7" s="88"/>
      <c r="G7" s="93" t="s">
        <v>9</v>
      </c>
      <c r="H7" s="94"/>
      <c r="I7" s="95" t="s">
        <v>10</v>
      </c>
      <c r="J7" s="94"/>
    </row>
    <row r="8" spans="1:10" ht="15.75" thickBot="1">
      <c r="A8" s="80"/>
      <c r="B8" s="75"/>
      <c r="C8" s="83"/>
      <c r="D8" s="83"/>
      <c r="E8" s="86"/>
      <c r="F8" s="89"/>
      <c r="G8" s="2" t="s">
        <v>11</v>
      </c>
      <c r="H8" s="3" t="s">
        <v>12</v>
      </c>
      <c r="I8" s="2" t="s">
        <v>11</v>
      </c>
      <c r="J8" s="3" t="s">
        <v>12</v>
      </c>
    </row>
    <row r="9" spans="1:10">
      <c r="A9" s="96" t="s">
        <v>13</v>
      </c>
      <c r="B9" s="97"/>
      <c r="C9" s="4">
        <f>SUM(C15:C33)+C10</f>
        <v>930.27977099999998</v>
      </c>
      <c r="D9" s="5">
        <f>SUM(D15:D33)+D10</f>
        <v>378.54392700000005</v>
      </c>
      <c r="E9" s="6">
        <f>SUM(E15:E33)+E10</f>
        <v>880.45999999999992</v>
      </c>
      <c r="F9" s="7">
        <f>SUM(F15:F33)+F10</f>
        <v>991.9</v>
      </c>
      <c r="G9" s="8">
        <f>F9-C9</f>
        <v>61.620228999999995</v>
      </c>
      <c r="H9" s="9">
        <f>IF(C9&lt;&gt;0,G9/C9,"")</f>
        <v>6.6238384323633756E-2</v>
      </c>
      <c r="I9" s="8">
        <f>F9-E9</f>
        <v>111.44000000000005</v>
      </c>
      <c r="J9" s="9">
        <f>IF(E9&lt;&gt;0,I9/E9,"")</f>
        <v>0.12657020193989513</v>
      </c>
    </row>
    <row r="10" spans="1:10">
      <c r="A10" s="10"/>
      <c r="B10" s="11" t="s">
        <v>14</v>
      </c>
      <c r="C10" s="12">
        <f>SUM(C11:C14)</f>
        <v>88.951387999999994</v>
      </c>
      <c r="D10" s="12">
        <f>SUM(D11:D14)</f>
        <v>17.999358000000001</v>
      </c>
      <c r="E10" s="12">
        <f>SUM(E11:E14)</f>
        <v>80</v>
      </c>
      <c r="F10" s="13">
        <f>SUM(F11:F14)</f>
        <v>77</v>
      </c>
      <c r="G10" s="14">
        <f t="shared" ref="G10:G30" si="0">F10-C10</f>
        <v>-11.951387999999994</v>
      </c>
      <c r="H10" s="15">
        <f t="shared" ref="H10:H30" si="1">IF(C10&lt;&gt;0,G10/C10,"")</f>
        <v>-0.13435864542102474</v>
      </c>
      <c r="I10" s="14">
        <f t="shared" ref="I10:I30" si="2">F10-E10</f>
        <v>-3</v>
      </c>
      <c r="J10" s="15">
        <f t="shared" ref="J10:J30" si="3">IF(E10&lt;&gt;0,I10/E10,"")</f>
        <v>-3.7499999999999999E-2</v>
      </c>
    </row>
    <row r="11" spans="1:10" s="22" customFormat="1">
      <c r="A11" s="16"/>
      <c r="B11" s="17" t="s">
        <v>15</v>
      </c>
      <c r="C11" s="18">
        <f>'[1]FY 2009 Omnibus Actual'!$X$117</f>
        <v>0.87918700000000005</v>
      </c>
      <c r="D11" s="68">
        <f>'[1]FY 2009 ARRA Actual'!$X$117</f>
        <v>0</v>
      </c>
      <c r="E11" s="18">
        <f>'[1]FY 2010 Estimate'!$W$116</f>
        <v>2</v>
      </c>
      <c r="F11" s="19">
        <f>'[1]FY 2011 Request'!$X$116</f>
        <v>2</v>
      </c>
      <c r="G11" s="20">
        <f t="shared" si="0"/>
        <v>1.1208130000000001</v>
      </c>
      <c r="H11" s="21">
        <f t="shared" si="1"/>
        <v>1.2748289044310255</v>
      </c>
      <c r="I11" s="68">
        <f t="shared" si="2"/>
        <v>0</v>
      </c>
      <c r="J11" s="70">
        <f t="shared" si="3"/>
        <v>0</v>
      </c>
    </row>
    <row r="12" spans="1:10" s="22" customFormat="1">
      <c r="A12" s="16"/>
      <c r="B12" s="23" t="s">
        <v>16</v>
      </c>
      <c r="C12" s="68">
        <f>'[1]FY 2009 Omnibus Actual'!$X$118</f>
        <v>0</v>
      </c>
      <c r="D12" s="68">
        <f>'[1]FY 2009 ARRA Actual'!$X$118</f>
        <v>0</v>
      </c>
      <c r="E12" s="18">
        <f>'[1]FY 2010 Estimate'!$W$117</f>
        <v>5</v>
      </c>
      <c r="F12" s="19">
        <f>'[1]FY 2011 Request'!$X$117</f>
        <v>2</v>
      </c>
      <c r="G12" s="24">
        <f t="shared" si="0"/>
        <v>2</v>
      </c>
      <c r="H12" s="71" t="str">
        <f>IF(C12&lt;&gt;0,G12/C12,"N/A  ")</f>
        <v xml:space="preserve">N/A  </v>
      </c>
      <c r="I12" s="24">
        <f t="shared" si="2"/>
        <v>-3</v>
      </c>
      <c r="J12" s="25">
        <f t="shared" si="3"/>
        <v>-0.6</v>
      </c>
    </row>
    <row r="13" spans="1:10" s="22" customFormat="1">
      <c r="A13" s="16"/>
      <c r="B13" s="23" t="s">
        <v>17</v>
      </c>
      <c r="C13" s="18">
        <f>'[1]FY 2009 Omnibus Actual'!$X$116</f>
        <v>1</v>
      </c>
      <c r="D13" s="68">
        <f>'[1]FY 2009 ARRA Actual'!$X$116</f>
        <v>0</v>
      </c>
      <c r="E13" s="68">
        <f>'[1]FY 2010 Estimate'!$W$115</f>
        <v>0</v>
      </c>
      <c r="F13" s="69">
        <f>'[1]FY 2011 Request'!$X$115</f>
        <v>0</v>
      </c>
      <c r="G13" s="24">
        <f t="shared" si="0"/>
        <v>-1</v>
      </c>
      <c r="H13" s="25">
        <f t="shared" si="1"/>
        <v>-1</v>
      </c>
      <c r="I13" s="68">
        <f t="shared" si="2"/>
        <v>0</v>
      </c>
      <c r="J13" s="72" t="str">
        <f>IF(E13&lt;&gt;0,I13/E13,"N/A  ")</f>
        <v xml:space="preserve">N/A  </v>
      </c>
    </row>
    <row r="14" spans="1:10" s="22" customFormat="1">
      <c r="A14" s="16"/>
      <c r="B14" s="23" t="s">
        <v>18</v>
      </c>
      <c r="C14" s="18">
        <f>'[1]FY 2009 Omnibus Actual'!$X$115</f>
        <v>87.072200999999993</v>
      </c>
      <c r="D14" s="18">
        <f>'[1]FY 2009 ARRA Actual'!$X$115</f>
        <v>17.999358000000001</v>
      </c>
      <c r="E14" s="18">
        <f>'[1]FY 2010 Estimate'!$W$114</f>
        <v>73</v>
      </c>
      <c r="F14" s="19">
        <f>'[1]FY 2011 Request'!$X$114</f>
        <v>73</v>
      </c>
      <c r="G14" s="24">
        <f t="shared" si="0"/>
        <v>-14.072200999999993</v>
      </c>
      <c r="H14" s="25">
        <f t="shared" si="1"/>
        <v>-0.1616153127908182</v>
      </c>
      <c r="I14" s="68">
        <f t="shared" si="2"/>
        <v>0</v>
      </c>
      <c r="J14" s="70">
        <f t="shared" si="3"/>
        <v>0</v>
      </c>
    </row>
    <row r="15" spans="1:10" s="22" customFormat="1" ht="18">
      <c r="A15" s="16"/>
      <c r="B15" s="26" t="s">
        <v>45</v>
      </c>
      <c r="C15" s="68">
        <f>'[1]FY 2009 Omnibus Actual'!$X$137</f>
        <v>0</v>
      </c>
      <c r="D15" s="68">
        <f>'[1]FY 2009 ARRA Actual'!$X$137</f>
        <v>0</v>
      </c>
      <c r="E15" s="68">
        <f>'[1]FY 2010 Estimate'!$W$136</f>
        <v>0</v>
      </c>
      <c r="F15" s="69">
        <f>'[1]FY 2011 Request'!$X$136</f>
        <v>0</v>
      </c>
      <c r="G15" s="68">
        <f t="shared" si="0"/>
        <v>0</v>
      </c>
      <c r="H15" s="71" t="str">
        <f>IF(C15&lt;&gt;0,G15/C15,"N/A  ")</f>
        <v xml:space="preserve">N/A  </v>
      </c>
      <c r="I15" s="68">
        <f t="shared" si="2"/>
        <v>0</v>
      </c>
      <c r="J15" s="72" t="str">
        <f>IF(E15&lt;&gt;0,I15/E15,"N/A  ")</f>
        <v xml:space="preserve">N/A  </v>
      </c>
    </row>
    <row r="16" spans="1:10" ht="30">
      <c r="A16" s="10"/>
      <c r="B16" s="30" t="s">
        <v>19</v>
      </c>
      <c r="C16" s="31">
        <f>'[1]FY 2009 Omnibus Actual'!$X$121</f>
        <v>13.6</v>
      </c>
      <c r="D16" s="31">
        <f>'[1]FY 2009 ARRA Actual'!$X$121</f>
        <v>14.984999999999999</v>
      </c>
      <c r="E16" s="31">
        <f>'[1]FY 2010 Estimate'!$W$120</f>
        <v>9</v>
      </c>
      <c r="F16" s="32">
        <f>'[1]FY 2011 Request'!$X$120</f>
        <v>13.45</v>
      </c>
      <c r="G16" s="33">
        <f t="shared" si="0"/>
        <v>-0.15000000000000036</v>
      </c>
      <c r="H16" s="34">
        <f t="shared" si="1"/>
        <v>-1.1029411764705909E-2</v>
      </c>
      <c r="I16" s="33">
        <f t="shared" si="2"/>
        <v>4.4499999999999993</v>
      </c>
      <c r="J16" s="34">
        <f t="shared" si="3"/>
        <v>0.49444444444444435</v>
      </c>
    </row>
    <row r="17" spans="1:10">
      <c r="A17" s="10"/>
      <c r="B17" s="26" t="s">
        <v>20</v>
      </c>
      <c r="C17" s="35">
        <f>'[1]FY 2009 Omnibus Actual'!$X$151</f>
        <v>24.286407000000001</v>
      </c>
      <c r="D17" s="27">
        <f>'[1]FY 2009 ARRA Actual'!$X$151</f>
        <v>9</v>
      </c>
      <c r="E17" s="27">
        <f>'[1]FY 2010 Estimate'!$W$150</f>
        <v>25.05</v>
      </c>
      <c r="F17" s="28">
        <f>'[1]FY 2011 Request'!$X$150</f>
        <v>26</v>
      </c>
      <c r="G17" s="29">
        <f t="shared" si="0"/>
        <v>1.7135929999999995</v>
      </c>
      <c r="H17" s="15">
        <f t="shared" si="1"/>
        <v>7.0557699210097219E-2</v>
      </c>
      <c r="I17" s="29">
        <f t="shared" si="2"/>
        <v>0.94999999999999929</v>
      </c>
      <c r="J17" s="15">
        <f t="shared" si="3"/>
        <v>3.7924151696606755E-2</v>
      </c>
    </row>
    <row r="18" spans="1:10">
      <c r="A18" s="10"/>
      <c r="B18" s="11" t="s">
        <v>21</v>
      </c>
      <c r="C18" s="27">
        <f>'[1]FY 2009 Omnibus Actual'!$X$122</f>
        <v>18.713681999999999</v>
      </c>
      <c r="D18" s="68">
        <f>'[1]FY 2009 ARRA Actual'!$X$122</f>
        <v>0</v>
      </c>
      <c r="E18" s="27">
        <f>'[1]FY 2010 Estimate'!$W$121</f>
        <v>19.100000000000001</v>
      </c>
      <c r="F18" s="28">
        <f>'[1]FY 2011 Request'!$X$121</f>
        <v>19.580000000000002</v>
      </c>
      <c r="G18" s="29">
        <f t="shared" si="0"/>
        <v>0.86631800000000325</v>
      </c>
      <c r="H18" s="15">
        <f t="shared" si="1"/>
        <v>4.6293294927209051E-2</v>
      </c>
      <c r="I18" s="29">
        <f t="shared" si="2"/>
        <v>0.48000000000000043</v>
      </c>
      <c r="J18" s="15">
        <f t="shared" si="3"/>
        <v>2.5130890052356043E-2</v>
      </c>
    </row>
    <row r="19" spans="1:10">
      <c r="A19" s="10"/>
      <c r="B19" s="11" t="s">
        <v>22</v>
      </c>
      <c r="C19" s="27">
        <f>'[1]FY 2009 Omnibus Actual'!$X$120</f>
        <v>12</v>
      </c>
      <c r="D19" s="68">
        <f>'[1]FY 2009 ARRA Actual'!$X$120</f>
        <v>0</v>
      </c>
      <c r="E19" s="27">
        <f>'[1]FY 2010 Estimate'!$W$119</f>
        <v>12.36</v>
      </c>
      <c r="F19" s="28">
        <f>'[1]FY 2011 Request'!$X$119</f>
        <v>12.729999999999999</v>
      </c>
      <c r="G19" s="29">
        <f t="shared" si="0"/>
        <v>0.72999999999999865</v>
      </c>
      <c r="H19" s="15">
        <f t="shared" si="1"/>
        <v>6.0833333333333219E-2</v>
      </c>
      <c r="I19" s="29">
        <f t="shared" si="2"/>
        <v>0.36999999999999922</v>
      </c>
      <c r="J19" s="15">
        <f t="shared" si="3"/>
        <v>2.9935275080906088E-2</v>
      </c>
    </row>
    <row r="20" spans="1:10">
      <c r="A20" s="10"/>
      <c r="B20" s="11" t="s">
        <v>23</v>
      </c>
      <c r="C20" s="27">
        <f>'[1]FY 2009 Omnibus Actual'!$X$119</f>
        <v>47.951189999999997</v>
      </c>
      <c r="D20" s="27">
        <f>'[1]FY 2009 ARRA Actual'!$X$119</f>
        <v>25</v>
      </c>
      <c r="E20" s="27">
        <f>'[1]FY 2010 Estimate'!$W$118</f>
        <v>43.4</v>
      </c>
      <c r="F20" s="28">
        <f>'[1]FY 2011 Request'!$X$118</f>
        <v>46.41</v>
      </c>
      <c r="G20" s="29">
        <f t="shared" si="0"/>
        <v>-1.5411900000000003</v>
      </c>
      <c r="H20" s="15">
        <f t="shared" si="1"/>
        <v>-3.2140808184322439E-2</v>
      </c>
      <c r="I20" s="29">
        <f t="shared" si="2"/>
        <v>3.009999999999998</v>
      </c>
      <c r="J20" s="15">
        <f t="shared" si="3"/>
        <v>6.9354838709677374E-2</v>
      </c>
    </row>
    <row r="21" spans="1:10">
      <c r="A21" s="10"/>
      <c r="B21" s="11" t="s">
        <v>24</v>
      </c>
      <c r="C21" s="27">
        <f>'[1]FY 2009 Omnibus Actual'!$X$123</f>
        <v>18</v>
      </c>
      <c r="D21" s="68">
        <f>'[1]FY 2009 ARRA Actual'!$X$123</f>
        <v>0</v>
      </c>
      <c r="E21" s="27">
        <f>'[1]FY 2010 Estimate'!$W$122</f>
        <v>18</v>
      </c>
      <c r="F21" s="28">
        <f>'[1]FY 2011 Request'!$X$122</f>
        <v>18</v>
      </c>
      <c r="G21" s="68">
        <f t="shared" si="0"/>
        <v>0</v>
      </c>
      <c r="H21" s="70">
        <f t="shared" si="1"/>
        <v>0</v>
      </c>
      <c r="I21" s="68">
        <f t="shared" si="2"/>
        <v>0</v>
      </c>
      <c r="J21" s="70">
        <f t="shared" si="3"/>
        <v>0</v>
      </c>
    </row>
    <row r="22" spans="1:10">
      <c r="A22" s="10"/>
      <c r="B22" s="11" t="s">
        <v>25</v>
      </c>
      <c r="C22" s="27">
        <f>'[1]FY 2009 Omnibus Actual'!$X$124</f>
        <v>30.3</v>
      </c>
      <c r="D22" s="68">
        <f>'[1]FY 2009 ARRA Actual'!$X$124</f>
        <v>0</v>
      </c>
      <c r="E22" s="27">
        <f>'[1]FY 2010 Estimate'!$W$123</f>
        <v>28.5</v>
      </c>
      <c r="F22" s="28">
        <f>'[1]FY 2011 Request'!$X$123</f>
        <v>30.3</v>
      </c>
      <c r="G22" s="68">
        <f t="shared" si="0"/>
        <v>0</v>
      </c>
      <c r="H22" s="70">
        <f t="shared" si="1"/>
        <v>0</v>
      </c>
      <c r="I22" s="29">
        <f t="shared" si="2"/>
        <v>1.8000000000000007</v>
      </c>
      <c r="J22" s="15">
        <f t="shared" si="3"/>
        <v>6.3157894736842135E-2</v>
      </c>
    </row>
    <row r="23" spans="1:10" ht="18">
      <c r="A23" s="10"/>
      <c r="B23" s="11" t="s">
        <v>48</v>
      </c>
      <c r="C23" s="27">
        <f>'[1]FY 2009 Omnibus Actual'!$X$108</f>
        <v>9.6</v>
      </c>
      <c r="D23" s="27">
        <f>'[1]FY 2009 ARRA Actual'!$X$108</f>
        <v>3.1</v>
      </c>
      <c r="E23" s="27">
        <f>'[1]FY 2010 Estimate'!$W$107</f>
        <v>10.600000000000001</v>
      </c>
      <c r="F23" s="28">
        <f>'[1]FY 2011 Request'!$X$107</f>
        <v>9.0000000000000018</v>
      </c>
      <c r="G23" s="29">
        <f t="shared" si="0"/>
        <v>-0.59999999999999787</v>
      </c>
      <c r="H23" s="15">
        <f t="shared" si="1"/>
        <v>-6.2499999999999778E-2</v>
      </c>
      <c r="I23" s="29">
        <f t="shared" si="2"/>
        <v>-1.5999999999999996</v>
      </c>
      <c r="J23" s="15">
        <f t="shared" si="3"/>
        <v>-0.15094339622641503</v>
      </c>
    </row>
    <row r="24" spans="1:10">
      <c r="A24" s="10"/>
      <c r="B24" s="11" t="s">
        <v>26</v>
      </c>
      <c r="C24" s="27">
        <f>'[1]FY 2009 Omnibus Actual'!$X$125</f>
        <v>26.5</v>
      </c>
      <c r="D24" s="27">
        <f>'[1]FY 2009 ARRA Actual'!$X$125</f>
        <v>5</v>
      </c>
      <c r="E24" s="36">
        <f>'[1]FY 2010 Estimate'!$W$124</f>
        <v>35.56</v>
      </c>
      <c r="F24" s="28">
        <f>'[1]FY 2011 Request'!$X$124</f>
        <v>34</v>
      </c>
      <c r="G24" s="29">
        <f t="shared" si="0"/>
        <v>7.5</v>
      </c>
      <c r="H24" s="15">
        <f t="shared" si="1"/>
        <v>0.28301886792452829</v>
      </c>
      <c r="I24" s="29">
        <f t="shared" si="2"/>
        <v>-1.5600000000000023</v>
      </c>
      <c r="J24" s="15">
        <f t="shared" si="3"/>
        <v>-4.3869516310461251E-2</v>
      </c>
    </row>
    <row r="25" spans="1:10">
      <c r="A25" s="10"/>
      <c r="B25" s="11" t="s">
        <v>27</v>
      </c>
      <c r="C25" s="27">
        <f>'[1]FY 2009 Omnibus Actual'!$X$109</f>
        <v>16.670293999999998</v>
      </c>
      <c r="D25" s="27">
        <f>'[1]FY 2009 ARRA Actual'!$X$109</f>
        <v>10.271569</v>
      </c>
      <c r="E25" s="27">
        <f>'[1]FY 2010 Estimate'!$W$108</f>
        <v>16.259999999999998</v>
      </c>
      <c r="F25" s="28">
        <f>'[1]FY 2011 Request'!$X$108</f>
        <v>16.259999999999998</v>
      </c>
      <c r="G25" s="29">
        <f t="shared" si="0"/>
        <v>-0.41029400000000038</v>
      </c>
      <c r="H25" s="15">
        <f t="shared" si="1"/>
        <v>-2.4612283382644626E-2</v>
      </c>
      <c r="I25" s="68">
        <f t="shared" si="2"/>
        <v>0</v>
      </c>
      <c r="J25" s="70">
        <f t="shared" si="3"/>
        <v>0</v>
      </c>
    </row>
    <row r="26" spans="1:10">
      <c r="A26" s="10"/>
      <c r="B26" s="11" t="s">
        <v>28</v>
      </c>
      <c r="C26" s="27">
        <f>'[1]FY 2009 Omnibus Actual'!$X$128</f>
        <v>7.830171</v>
      </c>
      <c r="D26" s="27">
        <f>'[1]FY 2009 ARRA Actual'!$X$128</f>
        <v>1.4</v>
      </c>
      <c r="E26" s="27">
        <f>'[1]FY 2010 Estimate'!$W$127</f>
        <v>9.1</v>
      </c>
      <c r="F26" s="28">
        <f>'[1]FY 2011 Request'!$X$127</f>
        <v>9.51</v>
      </c>
      <c r="G26" s="29">
        <f t="shared" si="0"/>
        <v>1.6798289999999998</v>
      </c>
      <c r="H26" s="15">
        <f t="shared" si="1"/>
        <v>0.21453286269227068</v>
      </c>
      <c r="I26" s="29">
        <f t="shared" si="2"/>
        <v>0.41000000000000014</v>
      </c>
      <c r="J26" s="15">
        <f t="shared" si="3"/>
        <v>4.5054945054945075E-2</v>
      </c>
    </row>
    <row r="27" spans="1:10">
      <c r="A27" s="10"/>
      <c r="B27" s="11" t="s">
        <v>29</v>
      </c>
      <c r="C27" s="27">
        <f>'[1]FY 2009 Omnibus Actual'!$X$129</f>
        <v>20.5</v>
      </c>
      <c r="D27" s="27">
        <f>'[1]FY 2009 ARRA Actual'!$X$129</f>
        <v>2</v>
      </c>
      <c r="E27" s="27">
        <f>'[1]FY 2010 Estimate'!$W$128</f>
        <v>21</v>
      </c>
      <c r="F27" s="28">
        <f>'[1]FY 2011 Request'!$X$128</f>
        <v>21.5</v>
      </c>
      <c r="G27" s="29">
        <f t="shared" si="0"/>
        <v>1</v>
      </c>
      <c r="H27" s="15">
        <f t="shared" si="1"/>
        <v>4.878048780487805E-2</v>
      </c>
      <c r="I27" s="29">
        <f t="shared" si="2"/>
        <v>0.5</v>
      </c>
      <c r="J27" s="15">
        <f t="shared" si="3"/>
        <v>2.3809523809523808E-2</v>
      </c>
    </row>
    <row r="28" spans="1:10">
      <c r="A28" s="10"/>
      <c r="B28" s="11" t="s">
        <v>30</v>
      </c>
      <c r="C28" s="27">
        <f>'[1]FY 2009 Omnibus Actual'!$X$113</f>
        <v>20.97512</v>
      </c>
      <c r="D28" s="68">
        <f>'[1]FY 2009 ARRA Actual'!$X$113</f>
        <v>0</v>
      </c>
      <c r="E28" s="27">
        <f>'[1]FY 2010 Estimate'!$W$112</f>
        <v>22</v>
      </c>
      <c r="F28" s="28">
        <f>'[1]FY 2011 Request'!$X$112</f>
        <v>22.5</v>
      </c>
      <c r="G28" s="29">
        <f t="shared" si="0"/>
        <v>1.5248799999999996</v>
      </c>
      <c r="H28" s="15">
        <f t="shared" si="1"/>
        <v>7.2699464889831353E-2</v>
      </c>
      <c r="I28" s="29">
        <f t="shared" si="2"/>
        <v>0.5</v>
      </c>
      <c r="J28" s="15">
        <f t="shared" si="3"/>
        <v>2.2727272727272728E-2</v>
      </c>
    </row>
    <row r="29" spans="1:10" ht="18">
      <c r="A29" s="10"/>
      <c r="B29" s="37" t="s">
        <v>52</v>
      </c>
      <c r="C29" s="29">
        <f>'[1]FY 2009 Omnibus Actual'!$X$111</f>
        <v>5.6040000000000001</v>
      </c>
      <c r="D29" s="29">
        <f>'[1]FY 2009 ARRA Actual'!$X$111</f>
        <v>4.9880000000000004</v>
      </c>
      <c r="E29" s="29">
        <f>'[1]FY 2010 Estimate'!$W$110</f>
        <v>7.0200000000000005</v>
      </c>
      <c r="F29" s="28">
        <f>'[1]FY 2011 Request'!$X$110</f>
        <v>7.65</v>
      </c>
      <c r="G29" s="29">
        <f t="shared" si="0"/>
        <v>2.0460000000000003</v>
      </c>
      <c r="H29" s="15">
        <f t="shared" si="1"/>
        <v>0.36509635974304072</v>
      </c>
      <c r="I29" s="29">
        <f t="shared" si="2"/>
        <v>0.62999999999999989</v>
      </c>
      <c r="J29" s="15">
        <f t="shared" si="3"/>
        <v>8.9743589743589716E-2</v>
      </c>
    </row>
    <row r="30" spans="1:10" ht="18">
      <c r="A30" s="10"/>
      <c r="B30" s="38" t="s">
        <v>53</v>
      </c>
      <c r="C30" s="39">
        <f>'[1]FY 2009 Omnibus Actual'!$X$132+'[1]FY 2009 Omnibus Actual'!$X$133+'[1]FY 2009 Omnibus Actual'!$X$134+'[1]FY 2009 Omnibus Actual'!$X$136</f>
        <v>341.383646</v>
      </c>
      <c r="D30" s="39">
        <f>'[1]FY 2009 ARRA Actual'!$X$132+'[1]FY 2009 ARRA Actual'!$X$133+'[1]FY 2009 ARRA Actual'!$X$134+'[1]FY 2009 ARRA Actual'!$X$136</f>
        <v>22.5</v>
      </c>
      <c r="E30" s="39">
        <f>'[1]FY 2010 Estimate'!$W$131+'[1]FY 2010 Estimate'!$W$132+'[1]FY 2010 Estimate'!$W$133+'[1]FY 2010 Estimate'!$W$135</f>
        <v>312.27</v>
      </c>
      <c r="F30" s="40">
        <f>'[1]FY 2011 Request'!$X$131+'[1]FY 2011 Request'!$X$132+'[1]FY 2011 Request'!$X$133+'[1]FY 2011 Request'!$X$135</f>
        <v>381.38</v>
      </c>
      <c r="G30" s="29">
        <f t="shared" si="0"/>
        <v>39.996353999999997</v>
      </c>
      <c r="H30" s="15">
        <f t="shared" si="1"/>
        <v>0.11715954899608752</v>
      </c>
      <c r="I30" s="29">
        <f t="shared" si="2"/>
        <v>69.110000000000014</v>
      </c>
      <c r="J30" s="15">
        <f t="shared" si="3"/>
        <v>0.2213148877573895</v>
      </c>
    </row>
    <row r="31" spans="1:10">
      <c r="A31" s="10" t="s">
        <v>31</v>
      </c>
      <c r="B31" s="11"/>
      <c r="C31" s="27"/>
      <c r="D31" s="27"/>
      <c r="E31" s="27"/>
      <c r="F31" s="28"/>
      <c r="G31" s="29"/>
      <c r="H31" s="15"/>
      <c r="I31" s="29"/>
      <c r="J31" s="15"/>
    </row>
    <row r="32" spans="1:10" ht="18">
      <c r="A32" s="10"/>
      <c r="B32" s="11" t="s">
        <v>54</v>
      </c>
      <c r="C32" s="41">
        <f>'[1]FY 2009 Omnibus Actual'!$X$149+'[1]FY 2009 Omnibus Actual'!$X$150+'[1]FY 2009 Omnibus Actual'!$X$152+'[1]FY 2009 Omnibus Actual'!$X$154+'[1]FY 2009 Omnibus Actual'!$T$155+'[1]FY 2009 Omnibus Actual'!$X$156+'[1]FY 2009 Omnibus Actual'!$X$157+'[1]FY 2009 Omnibus Actual'!$X$158+'[1]FY 2009 Omnibus Actual'!$X$159</f>
        <v>199.74333799999999</v>
      </c>
      <c r="D32" s="42">
        <f>'[1]FY 2009 ARRA Actual'!$X$149+'[1]FY 2009 ARRA Actual'!$X$150+'[1]FY 2009 ARRA Actual'!$X$152+'[1]FY 2009 ARRA Actual'!$X$154+'[1]FY 2009 ARRA Actual'!$T$155+'[1]FY 2009 ARRA Actual'!$X$156+'[1]FY 2009 ARRA Actual'!$X$157+'[1]FY 2009 ARRA Actual'!$X$158+'[1]FY 2009 ARRA Actual'!$X$159</f>
        <v>257.10000000000002</v>
      </c>
      <c r="E32" s="41">
        <f>'[1]FY 2010 Estimate'!$W$148+'[1]FY 2010 Estimate'!$W$149+'[1]FY 2010 Estimate'!$W$151+'[1]FY 2010 Estimate'!$W$153+'[1]FY 2010 Estimate'!$S$154+'[1]FY 2010 Estimate'!$W$155+'[1]FY 2010 Estimate'!$W$156+'[1]FY 2010 Estimate'!$W$157+'[1]FY 2010 Estimate'!$W$158</f>
        <v>163.54</v>
      </c>
      <c r="F32" s="43">
        <f>'[1]FY 2011 Request'!$X$148+'[1]FY 2011 Request'!$X$149+'[1]FY 2011 Request'!$X$151+'[1]FY 2011 Request'!$X$153+'[1]FY 2011 Request'!$T$154+'[1]FY 2011 Request'!$X$155+'[1]FY 2011 Request'!$X$156+'[1]FY 2011 Request'!$X$157+'[1]FY 2011 Request'!$X$158</f>
        <v>214.68999999999997</v>
      </c>
      <c r="G32" s="29">
        <f t="shared" ref="G32:G48" si="4">F32-C32</f>
        <v>14.946661999999975</v>
      </c>
      <c r="H32" s="15">
        <f t="shared" ref="H32:H48" si="5">IF(C32&lt;&gt;0,G32/C32,"")</f>
        <v>7.4829339239339113E-2</v>
      </c>
      <c r="I32" s="29">
        <f t="shared" ref="I32:I48" si="6">F32-E32</f>
        <v>51.149999999999977</v>
      </c>
      <c r="J32" s="15">
        <f t="shared" ref="J32:J48" si="7">IF(E32&lt;&gt;0,I32/E32,"")</f>
        <v>0.31276751864987146</v>
      </c>
    </row>
    <row r="33" spans="1:10" ht="18">
      <c r="A33" s="10"/>
      <c r="B33" s="26" t="s">
        <v>55</v>
      </c>
      <c r="C33" s="35">
        <f>'[1]FY 2009 Omnibus Actual'!$X$141+'[1]FY 2009 Omnibus Actual'!$X$142+'[1]FY 2009 Omnibus Actual'!$X$143+'[1]FY 2009 Omnibus Actual'!$X$144+'[1]FY 2009 Omnibus Actual'!$X$145+'[1]FY 2009 Omnibus Actual'!$X$146+'[1]FY 2009 Omnibus Actual'!$X$147+'[1]FY 2009 Omnibus Actual'!$X$148</f>
        <v>27.670535000000001</v>
      </c>
      <c r="D33" s="27">
        <f>'[1]FY 2009 ARRA Actual'!$X$141+'[1]FY 2009 ARRA Actual'!$X$142+'[1]FY 2009 ARRA Actual'!$X$143+'[1]FY 2009 ARRA Actual'!$X$144+'[1]FY 2009 ARRA Actual'!$X$145+'[1]FY 2009 ARRA Actual'!$X$146+'[1]FY 2009 ARRA Actual'!$X$147+'[1]FY 2009 ARRA Actual'!$X$148</f>
        <v>5.2</v>
      </c>
      <c r="E33" s="27">
        <f>'[1]FY 2010 Estimate'!$W$140+'[1]FY 2010 Estimate'!$W$141+'[1]FY 2010 Estimate'!$W$142+'[1]FY 2010 Estimate'!$W$143+'[1]FY 2010 Estimate'!$W$144+'[1]FY 2010 Estimate'!$W$145+'[1]FY 2010 Estimate'!$W$146+'[1]FY 2010 Estimate'!$W$147</f>
        <v>47.7</v>
      </c>
      <c r="F33" s="43">
        <f>'[1]FY 2011 Request'!$X$140+'[1]FY 2011 Request'!$X$141+'[1]FY 2011 Request'!$X$142+'[1]FY 2011 Request'!$X$143+'[1]FY 2011 Request'!$X$144+'[1]FY 2011 Request'!$X$145+'[1]FY 2011 Request'!$X$146+'[1]FY 2011 Request'!$X$147</f>
        <v>31.94</v>
      </c>
      <c r="G33" s="29">
        <f t="shared" si="4"/>
        <v>4.2694650000000003</v>
      </c>
      <c r="H33" s="15">
        <f t="shared" si="5"/>
        <v>0.15429643843171084</v>
      </c>
      <c r="I33" s="29">
        <f t="shared" si="6"/>
        <v>-15.760000000000002</v>
      </c>
      <c r="J33" s="15">
        <f t="shared" si="7"/>
        <v>-0.33039832285115306</v>
      </c>
    </row>
    <row r="34" spans="1:10">
      <c r="A34" s="44" t="s">
        <v>32</v>
      </c>
      <c r="B34" s="45"/>
      <c r="C34" s="46">
        <f>SUM(C35:C38)</f>
        <v>201.09908999999999</v>
      </c>
      <c r="D34" s="46">
        <f>SUM(D35:D38)</f>
        <v>24.199999999999996</v>
      </c>
      <c r="E34" s="46">
        <f>SUM(E35:E38)</f>
        <v>198.63</v>
      </c>
      <c r="F34" s="47">
        <f>SUM(F35:F38)</f>
        <v>212.23999999999998</v>
      </c>
      <c r="G34" s="8">
        <f t="shared" si="4"/>
        <v>11.140909999999991</v>
      </c>
      <c r="H34" s="9">
        <f t="shared" si="5"/>
        <v>5.5400101512145042E-2</v>
      </c>
      <c r="I34" s="8">
        <f t="shared" si="6"/>
        <v>13.609999999999985</v>
      </c>
      <c r="J34" s="9">
        <f t="shared" si="7"/>
        <v>6.8519357599556893E-2</v>
      </c>
    </row>
    <row r="35" spans="1:10">
      <c r="A35" s="10"/>
      <c r="B35" s="11" t="s">
        <v>33</v>
      </c>
      <c r="C35" s="27">
        <f>'[1]FY 2009 Omnibus Actual'!$X$110</f>
        <v>106.785391</v>
      </c>
      <c r="D35" s="27">
        <f>'[1]FY 2009 ARRA Actual'!$X$110</f>
        <v>13.2</v>
      </c>
      <c r="E35" s="27">
        <f>'[1]FY 2010 Estimate'!$W$109</f>
        <v>97</v>
      </c>
      <c r="F35" s="28">
        <f>'[1]FY 2011 Request'!$X$109</f>
        <v>108</v>
      </c>
      <c r="G35" s="29">
        <f t="shared" si="4"/>
        <v>1.2146089999999958</v>
      </c>
      <c r="H35" s="15">
        <f t="shared" si="5"/>
        <v>1.1374299317778364E-2</v>
      </c>
      <c r="I35" s="29">
        <f t="shared" si="6"/>
        <v>11</v>
      </c>
      <c r="J35" s="15">
        <f t="shared" si="7"/>
        <v>0.1134020618556701</v>
      </c>
    </row>
    <row r="36" spans="1:10">
      <c r="A36" s="10"/>
      <c r="B36" s="11" t="s">
        <v>34</v>
      </c>
      <c r="C36" s="27">
        <f>'[1]FY 2009 Omnibus Actual'!$X$126</f>
        <v>30.483699000000001</v>
      </c>
      <c r="D36" s="27">
        <f>'[1]FY 2009 ARRA Actual'!$X$126</f>
        <v>5.6</v>
      </c>
      <c r="E36" s="27">
        <f>'[1]FY 2010 Estimate'!$W$125</f>
        <v>31.5</v>
      </c>
      <c r="F36" s="28">
        <f>'[1]FY 2011 Request'!$X$125</f>
        <v>33.33</v>
      </c>
      <c r="G36" s="29">
        <f t="shared" si="4"/>
        <v>2.8463009999999969</v>
      </c>
      <c r="H36" s="15">
        <f t="shared" si="5"/>
        <v>9.3371247367322344E-2</v>
      </c>
      <c r="I36" s="29">
        <f t="shared" si="6"/>
        <v>1.8299999999999983</v>
      </c>
      <c r="J36" s="15">
        <f t="shared" si="7"/>
        <v>5.809523809523804E-2</v>
      </c>
    </row>
    <row r="37" spans="1:10" ht="18">
      <c r="A37" s="10"/>
      <c r="B37" s="11" t="s">
        <v>56</v>
      </c>
      <c r="C37" s="27">
        <f>'[1]FY 2009 Omnibus Actual'!$X$127+'[1]FY 2009 Omnibus Actual'!$R$155</f>
        <v>60.79</v>
      </c>
      <c r="D37" s="27">
        <f>'[1]FY 2009 ARRA Actual'!$X$127+'[1]FY 2009 ARRA Actual'!$R$155</f>
        <v>5.4</v>
      </c>
      <c r="E37" s="27">
        <f>'[1]FY 2010 Estimate'!$W$126+'[1]FY 2010 Estimate'!$Q$154</f>
        <v>67.09</v>
      </c>
      <c r="F37" s="28">
        <f>'[1]FY 2011 Request'!$X$126+'[1]FY 2011 Request'!$R$154</f>
        <v>67.87</v>
      </c>
      <c r="G37" s="29">
        <f t="shared" si="4"/>
        <v>7.0800000000000054</v>
      </c>
      <c r="H37" s="15">
        <f t="shared" si="5"/>
        <v>0.11646652409935854</v>
      </c>
      <c r="I37" s="29">
        <f t="shared" si="6"/>
        <v>0.78000000000000114</v>
      </c>
      <c r="J37" s="15">
        <f t="shared" si="7"/>
        <v>1.1626173796392922E-2</v>
      </c>
    </row>
    <row r="38" spans="1:10" ht="18">
      <c r="A38" s="10"/>
      <c r="B38" s="37" t="s">
        <v>57</v>
      </c>
      <c r="C38" s="29">
        <f>'[1]FY 2009 Omnibus Actual'!$X$139</f>
        <v>3.04</v>
      </c>
      <c r="D38" s="68">
        <f>'[1]FY 2009 ARRA Actual'!$X$139</f>
        <v>0</v>
      </c>
      <c r="E38" s="29">
        <f>'[1]FY 2010 Estimate'!$W$138</f>
        <v>3.04</v>
      </c>
      <c r="F38" s="28">
        <f>'[1]FY 2011 Request'!$X$138</f>
        <v>3.04</v>
      </c>
      <c r="G38" s="68">
        <f t="shared" si="4"/>
        <v>0</v>
      </c>
      <c r="H38" s="70">
        <f t="shared" si="5"/>
        <v>0</v>
      </c>
      <c r="I38" s="68">
        <f t="shared" si="6"/>
        <v>0</v>
      </c>
      <c r="J38" s="70">
        <f t="shared" si="7"/>
        <v>0</v>
      </c>
    </row>
    <row r="39" spans="1:10">
      <c r="A39" s="44" t="s">
        <v>35</v>
      </c>
      <c r="B39" s="48"/>
      <c r="C39" s="49">
        <f>SUM(C40:C45)</f>
        <v>573.01507399999991</v>
      </c>
      <c r="D39" s="49">
        <f>SUM(D40:D45)</f>
        <v>202.93623700000001</v>
      </c>
      <c r="E39" s="49">
        <f>SUM(E40:E45)</f>
        <v>583.36</v>
      </c>
      <c r="F39" s="50">
        <f>SUM(F40:F45)</f>
        <v>570.21999999999991</v>
      </c>
      <c r="G39" s="8">
        <f t="shared" si="4"/>
        <v>-2.7950739999999996</v>
      </c>
      <c r="H39" s="9">
        <f t="shared" si="5"/>
        <v>-4.8778367739763856E-3</v>
      </c>
      <c r="I39" s="8">
        <f t="shared" si="6"/>
        <v>-13.1400000000001</v>
      </c>
      <c r="J39" s="9">
        <f t="shared" si="7"/>
        <v>-2.2524684585847676E-2</v>
      </c>
    </row>
    <row r="40" spans="1:10">
      <c r="A40" s="10"/>
      <c r="B40" s="11" t="s">
        <v>36</v>
      </c>
      <c r="C40" s="27">
        <f>'[1]FY 2009 Omnibus Actual'!$X$138</f>
        <v>99.979971000000006</v>
      </c>
      <c r="D40" s="27">
        <f>'[1]FY 2009 ARRA Actual'!$X$138</f>
        <v>99.850775999999996</v>
      </c>
      <c r="E40" s="27">
        <f>'[1]FY 2010 Estimate'!$W$137</f>
        <v>90</v>
      </c>
      <c r="F40" s="28">
        <f>'[1]FY 2011 Request'!$X$137</f>
        <v>90</v>
      </c>
      <c r="G40" s="29">
        <f t="shared" si="4"/>
        <v>-9.9799710000000061</v>
      </c>
      <c r="H40" s="15">
        <f t="shared" si="5"/>
        <v>-9.9819702888291548E-2</v>
      </c>
      <c r="I40" s="68">
        <f t="shared" si="6"/>
        <v>0</v>
      </c>
      <c r="J40" s="70">
        <f t="shared" si="7"/>
        <v>0</v>
      </c>
    </row>
    <row r="41" spans="1:10">
      <c r="A41" s="10"/>
      <c r="B41" s="11" t="s">
        <v>37</v>
      </c>
      <c r="C41" s="27">
        <f>'[1]FY 2009 Omnibus Actual'!$X$107</f>
        <v>15.832203</v>
      </c>
      <c r="D41" s="68">
        <f>'[1]FY 2009 ARRA Actual'!$X$107</f>
        <v>0</v>
      </c>
      <c r="E41" s="27">
        <f>'[1]FY 2010 Estimate'!$W$106</f>
        <v>16.25</v>
      </c>
      <c r="F41" s="28">
        <f>'[1]FY 2011 Request'!$X$106</f>
        <v>16</v>
      </c>
      <c r="G41" s="29">
        <f t="shared" si="4"/>
        <v>0.1677970000000002</v>
      </c>
      <c r="H41" s="15">
        <f t="shared" si="5"/>
        <v>1.0598461881773508E-2</v>
      </c>
      <c r="I41" s="29">
        <f t="shared" si="6"/>
        <v>-0.25</v>
      </c>
      <c r="J41" s="15">
        <f t="shared" si="7"/>
        <v>-1.5384615384615385E-2</v>
      </c>
    </row>
    <row r="42" spans="1:10">
      <c r="A42" s="10"/>
      <c r="B42" s="37" t="s">
        <v>38</v>
      </c>
      <c r="C42" s="29">
        <f>'[1]FY 2009 Omnibus Actual'!$X$131</f>
        <v>164.17134799999999</v>
      </c>
      <c r="D42" s="29">
        <f>'[1]FY 2009 ARRA Actual'!$X$131</f>
        <v>17</v>
      </c>
      <c r="E42" s="29">
        <f>'[1]FY 2010 Estimate'!$W$130</f>
        <v>150.38</v>
      </c>
      <c r="F42" s="28">
        <f>'[1]FY 2011 Request'!$X$130</f>
        <v>138.66</v>
      </c>
      <c r="G42" s="29">
        <f t="shared" si="4"/>
        <v>-25.511347999999998</v>
      </c>
      <c r="H42" s="15">
        <f t="shared" si="5"/>
        <v>-0.15539464291905553</v>
      </c>
      <c r="I42" s="29">
        <f t="shared" si="6"/>
        <v>-11.719999999999999</v>
      </c>
      <c r="J42" s="15">
        <f t="shared" si="7"/>
        <v>-7.7935895730815261E-2</v>
      </c>
    </row>
    <row r="43" spans="1:10">
      <c r="A43" s="10"/>
      <c r="B43" s="38" t="s">
        <v>39</v>
      </c>
      <c r="C43" s="39">
        <f>'[1]FY 2009 Omnibus Actual'!$X$135</f>
        <v>6.1184750000000001</v>
      </c>
      <c r="D43" s="68">
        <f>'[1]FY 2009 ARRA Actual'!$X$135</f>
        <v>0</v>
      </c>
      <c r="E43" s="39">
        <f>'[1]FY 2010 Estimate'!$W$134</f>
        <v>7.01</v>
      </c>
      <c r="F43" s="40">
        <f>'[1]FY 2011 Request'!$X$134</f>
        <v>7.27</v>
      </c>
      <c r="G43" s="29">
        <f t="shared" si="4"/>
        <v>1.1515249999999995</v>
      </c>
      <c r="H43" s="15">
        <f t="shared" si="5"/>
        <v>0.18820457712093283</v>
      </c>
      <c r="I43" s="29">
        <f t="shared" si="6"/>
        <v>0.25999999999999979</v>
      </c>
      <c r="J43" s="15">
        <f t="shared" si="7"/>
        <v>3.708987161198285E-2</v>
      </c>
    </row>
    <row r="44" spans="1:10" ht="18">
      <c r="A44" s="10"/>
      <c r="B44" s="11" t="s">
        <v>60</v>
      </c>
      <c r="C44" s="27">
        <f>'[1]FY 2009 Omnibus Actual'!$X$112</f>
        <v>248.72902300000001</v>
      </c>
      <c r="D44" s="27">
        <f>'[1]FY 2009 ARRA Actual'!$X$112</f>
        <v>86.085460999999995</v>
      </c>
      <c r="E44" s="27">
        <f>'[1]FY 2010 Estimate'!$W$111</f>
        <v>285.5</v>
      </c>
      <c r="F44" s="28">
        <f>'[1]FY 2011 Request'!$X$111</f>
        <v>281.87</v>
      </c>
      <c r="G44" s="29">
        <f t="shared" si="4"/>
        <v>33.140976999999992</v>
      </c>
      <c r="H44" s="15">
        <f t="shared" si="5"/>
        <v>0.13324129448295219</v>
      </c>
      <c r="I44" s="29">
        <f t="shared" si="6"/>
        <v>-3.6299999999999955</v>
      </c>
      <c r="J44" s="15">
        <f t="shared" si="7"/>
        <v>-1.2714535901926428E-2</v>
      </c>
    </row>
    <row r="45" spans="1:10" ht="15.75" thickBot="1">
      <c r="A45" s="10"/>
      <c r="B45" s="37" t="s">
        <v>40</v>
      </c>
      <c r="C45" s="29">
        <f>'[1]FY 2009 Omnibus Actual'!$X$130</f>
        <v>38.184054000000003</v>
      </c>
      <c r="D45" s="68">
        <f>'[1]FY 2009 ARRA Actual'!$X$130</f>
        <v>0</v>
      </c>
      <c r="E45" s="29">
        <f>'[1]FY 2010 Estimate'!$W$129</f>
        <v>34.22</v>
      </c>
      <c r="F45" s="28">
        <f>'[1]FY 2011 Request'!$X$129</f>
        <v>36.42</v>
      </c>
      <c r="G45" s="29">
        <f t="shared" si="4"/>
        <v>-1.7640540000000016</v>
      </c>
      <c r="H45" s="15">
        <f t="shared" si="5"/>
        <v>-4.6198709021310347E-2</v>
      </c>
      <c r="I45" s="29">
        <f t="shared" si="6"/>
        <v>2.2000000000000028</v>
      </c>
      <c r="J45" s="15">
        <f t="shared" si="7"/>
        <v>6.4289888953828256E-2</v>
      </c>
    </row>
    <row r="46" spans="1:10">
      <c r="A46" s="51" t="s">
        <v>41</v>
      </c>
      <c r="B46" s="52"/>
      <c r="C46" s="53">
        <f>C39+C34+C9</f>
        <v>1704.3939349999998</v>
      </c>
      <c r="D46" s="53">
        <f>D39+D34+D9</f>
        <v>605.6801640000001</v>
      </c>
      <c r="E46" s="53">
        <f>E39+E34+E9</f>
        <v>1662.4499999999998</v>
      </c>
      <c r="F46" s="54">
        <f>F39+F34+F9</f>
        <v>1774.36</v>
      </c>
      <c r="G46" s="53">
        <f t="shared" si="4"/>
        <v>69.966065000000071</v>
      </c>
      <c r="H46" s="55">
        <f t="shared" si="5"/>
        <v>4.1050407164233471E-2</v>
      </c>
      <c r="I46" s="53">
        <f t="shared" si="6"/>
        <v>111.91000000000008</v>
      </c>
      <c r="J46" s="55">
        <f t="shared" si="7"/>
        <v>6.7316310264970425E-2</v>
      </c>
    </row>
    <row r="47" spans="1:10" ht="15.75" thickBot="1">
      <c r="A47" s="56"/>
      <c r="B47" s="57" t="s">
        <v>42</v>
      </c>
      <c r="C47" s="58">
        <f>'[1]FY 2009 Omnibus Actual'!$X$140</f>
        <v>-0.82297900000000002</v>
      </c>
      <c r="D47" s="68">
        <f>'[1]FY 2009 ARRA Actual'!$X$140</f>
        <v>0</v>
      </c>
      <c r="E47" s="58">
        <f>'[1]FY 2010 Estimate'!$W$139</f>
        <v>-0.27</v>
      </c>
      <c r="F47" s="59">
        <f>'[1]FY 2011 Request'!$X$139</f>
        <v>-0.29000000000000004</v>
      </c>
      <c r="G47" s="58">
        <f t="shared" si="4"/>
        <v>0.53297899999999998</v>
      </c>
      <c r="H47" s="60">
        <f t="shared" si="5"/>
        <v>-0.64762162825539893</v>
      </c>
      <c r="I47" s="58">
        <f t="shared" si="6"/>
        <v>-2.0000000000000018E-2</v>
      </c>
      <c r="J47" s="60">
        <f t="shared" si="7"/>
        <v>7.4074074074074139E-2</v>
      </c>
    </row>
    <row r="48" spans="1:10" ht="16.5" thickTop="1" thickBot="1">
      <c r="A48" s="61" t="s">
        <v>43</v>
      </c>
      <c r="B48" s="62"/>
      <c r="C48" s="63">
        <f>SUM(C46:C47)</f>
        <v>1703.5709559999998</v>
      </c>
      <c r="D48" s="63">
        <f>SUM(D46:D47)</f>
        <v>605.6801640000001</v>
      </c>
      <c r="E48" s="63">
        <f>SUM(E46:E47)</f>
        <v>1662.1799999999998</v>
      </c>
      <c r="F48" s="64">
        <f>SUM(F46:F47)</f>
        <v>1774.07</v>
      </c>
      <c r="G48" s="63">
        <f t="shared" si="4"/>
        <v>70.49904400000014</v>
      </c>
      <c r="H48" s="65">
        <f t="shared" si="5"/>
        <v>4.1383098104426801E-2</v>
      </c>
      <c r="I48" s="63">
        <f t="shared" si="6"/>
        <v>111.8900000000001</v>
      </c>
      <c r="J48" s="65">
        <f t="shared" si="7"/>
        <v>6.731521255219057E-2</v>
      </c>
    </row>
    <row r="49" spans="1:11">
      <c r="A49" s="98" t="s">
        <v>44</v>
      </c>
      <c r="B49" s="98"/>
      <c r="C49" s="98"/>
      <c r="D49" s="98"/>
      <c r="E49" s="66"/>
    </row>
    <row r="50" spans="1:11">
      <c r="A50" s="99" t="s">
        <v>46</v>
      </c>
      <c r="B50" s="99"/>
      <c r="C50" s="99"/>
      <c r="D50" s="100"/>
      <c r="E50" s="99"/>
      <c r="F50" s="99"/>
      <c r="G50" s="99"/>
      <c r="H50" s="99"/>
      <c r="I50" s="99"/>
      <c r="J50" s="99"/>
    </row>
    <row r="51" spans="1:11">
      <c r="A51" s="99" t="s">
        <v>47</v>
      </c>
      <c r="B51" s="99"/>
      <c r="C51" s="99"/>
      <c r="D51" s="100"/>
      <c r="E51" s="99"/>
      <c r="F51" s="99"/>
      <c r="G51" s="99"/>
      <c r="H51" s="99"/>
      <c r="I51" s="99"/>
      <c r="J51" s="99"/>
      <c r="K51" s="73"/>
    </row>
    <row r="52" spans="1:11" s="67" customFormat="1">
      <c r="A52" s="99" t="s">
        <v>49</v>
      </c>
      <c r="B52" s="99"/>
      <c r="C52" s="99"/>
      <c r="D52" s="100"/>
      <c r="E52" s="99"/>
      <c r="F52" s="99"/>
      <c r="G52" s="99"/>
      <c r="H52" s="99"/>
      <c r="I52" s="99"/>
      <c r="J52" s="99"/>
    </row>
    <row r="53" spans="1:11" s="67" customFormat="1" ht="38.25" customHeight="1">
      <c r="A53" s="99" t="s">
        <v>50</v>
      </c>
      <c r="B53" s="99"/>
      <c r="C53" s="99"/>
      <c r="D53" s="99"/>
      <c r="E53" s="99"/>
      <c r="F53" s="99"/>
      <c r="G53" s="99"/>
      <c r="H53" s="99"/>
      <c r="I53" s="99"/>
      <c r="J53" s="99"/>
    </row>
    <row r="54" spans="1:11" s="67" customFormat="1" ht="42" customHeight="1">
      <c r="A54" s="99" t="s">
        <v>51</v>
      </c>
      <c r="B54" s="99"/>
      <c r="C54" s="99"/>
      <c r="D54" s="100"/>
      <c r="E54" s="99"/>
      <c r="F54" s="99"/>
      <c r="G54" s="99"/>
      <c r="H54" s="99"/>
      <c r="I54" s="99"/>
      <c r="J54" s="99"/>
    </row>
    <row r="55" spans="1:11" s="67" customFormat="1" ht="27" customHeight="1">
      <c r="A55" s="99" t="s">
        <v>62</v>
      </c>
      <c r="B55" s="99"/>
      <c r="C55" s="99"/>
      <c r="D55" s="99"/>
      <c r="E55" s="99"/>
      <c r="F55" s="99"/>
      <c r="G55" s="99"/>
      <c r="H55" s="99"/>
      <c r="I55" s="99"/>
      <c r="J55" s="99"/>
    </row>
    <row r="56" spans="1:11" s="67" customFormat="1" ht="28.5" customHeight="1">
      <c r="A56" s="99" t="s">
        <v>61</v>
      </c>
      <c r="B56" s="99"/>
      <c r="C56" s="99"/>
      <c r="D56" s="99"/>
      <c r="E56" s="99"/>
      <c r="F56" s="99"/>
      <c r="G56" s="99"/>
      <c r="H56" s="99"/>
      <c r="I56" s="99"/>
      <c r="J56" s="99"/>
    </row>
    <row r="57" spans="1:11" s="67" customFormat="1" ht="27" customHeight="1">
      <c r="A57" s="101" t="s">
        <v>58</v>
      </c>
      <c r="B57" s="101"/>
      <c r="C57" s="101"/>
      <c r="D57" s="101"/>
      <c r="E57" s="101"/>
      <c r="F57" s="101"/>
      <c r="G57" s="101"/>
      <c r="H57" s="101"/>
      <c r="I57" s="101"/>
      <c r="J57" s="101"/>
    </row>
    <row r="58" spans="1:11">
      <c r="A58" s="101" t="s">
        <v>59</v>
      </c>
      <c r="B58" s="101"/>
      <c r="C58" s="101"/>
      <c r="D58" s="101"/>
      <c r="E58" s="101"/>
      <c r="F58" s="101"/>
      <c r="G58" s="101"/>
      <c r="H58" s="101"/>
      <c r="I58" s="101"/>
      <c r="J58" s="101"/>
    </row>
  </sheetData>
  <mergeCells count="23">
    <mergeCell ref="A55:J55"/>
    <mergeCell ref="A57:J57"/>
    <mergeCell ref="A58:J58"/>
    <mergeCell ref="A50:J50"/>
    <mergeCell ref="A53:J53"/>
    <mergeCell ref="A56:J56"/>
    <mergeCell ref="A9:B9"/>
    <mergeCell ref="A49:D49"/>
    <mergeCell ref="A52:J52"/>
    <mergeCell ref="A51:J51"/>
    <mergeCell ref="A54:J54"/>
    <mergeCell ref="A1:J1"/>
    <mergeCell ref="A2:J2"/>
    <mergeCell ref="A3:J3"/>
    <mergeCell ref="A5:J5"/>
    <mergeCell ref="A6:B8"/>
    <mergeCell ref="C6:C8"/>
    <mergeCell ref="D6:D8"/>
    <mergeCell ref="E6:E8"/>
    <mergeCell ref="F6:F8"/>
    <mergeCell ref="G6:J6"/>
    <mergeCell ref="G7:H7"/>
    <mergeCell ref="I7:J7"/>
  </mergeCells>
  <printOptions horizontalCentered="1"/>
  <pageMargins left="0.6" right="0.59" top="0.75" bottom="0.75" header="0.3" footer="0.3"/>
  <pageSetup scale="67" firstPageNumber="5" orientation="portrait" useFirstPageNumber="1" r:id="rId1"/>
  <headerFooter scaleWithDoc="0">
    <oddFooter>&amp;C&amp;"Times New Roman,Regular"&amp;10Summary Tables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NSF Rsch Infrastruct</vt:lpstr>
      <vt:lpstr>'NSF Rsch Infrastruct'!Print_Area</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ewright</cp:lastModifiedBy>
  <cp:lastPrinted>2010-01-26T20:37:23Z</cp:lastPrinted>
  <dcterms:created xsi:type="dcterms:W3CDTF">2010-01-25T16:53:25Z</dcterms:created>
  <dcterms:modified xsi:type="dcterms:W3CDTF">2010-01-27T22:54:15Z</dcterms:modified>
</cp:coreProperties>
</file>