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0920"/>
  </bookViews>
  <sheets>
    <sheet name="NSF Broadening Participation" sheetId="1" r:id="rId1"/>
  </sheets>
  <definedNames>
    <definedName name="_xlnm.Print_Area" localSheetId="0">'NSF Broadening Participation'!$A$1:$I$54</definedName>
  </definedNames>
  <calcPr calcId="125725"/>
</workbook>
</file>

<file path=xl/calcChain.xml><?xml version="1.0" encoding="utf-8"?>
<calcChain xmlns="http://schemas.openxmlformats.org/spreadsheetml/2006/main">
  <c r="I16" i="1"/>
  <c r="I45"/>
  <c r="G45"/>
  <c r="G16"/>
  <c r="G42"/>
  <c r="G19"/>
  <c r="E49"/>
  <c r="D49"/>
  <c r="C49"/>
  <c r="B49"/>
  <c r="B48"/>
  <c r="H47"/>
  <c r="I47" s="1"/>
  <c r="H46"/>
  <c r="I46" s="1"/>
  <c r="D50"/>
  <c r="C50"/>
  <c r="B50"/>
  <c r="D48"/>
  <c r="C48"/>
  <c r="C51" l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43"/>
  <c r="I43" s="1"/>
  <c r="H44"/>
  <c r="I44" s="1"/>
  <c r="H45"/>
  <c r="H8"/>
  <c r="I8" s="1"/>
  <c r="H9"/>
  <c r="I9" s="1"/>
  <c r="H10"/>
  <c r="I10" s="1"/>
  <c r="H11"/>
  <c r="I11" s="1"/>
  <c r="H12"/>
  <c r="I12" s="1"/>
  <c r="H18"/>
  <c r="I18" s="1"/>
  <c r="H13"/>
  <c r="I13" s="1"/>
  <c r="H14"/>
  <c r="I14" s="1"/>
  <c r="H15"/>
  <c r="I15" s="1"/>
  <c r="H16"/>
  <c r="H17"/>
  <c r="I17" s="1"/>
  <c r="H19"/>
  <c r="I19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D51"/>
  <c r="B51"/>
  <c r="E48"/>
  <c r="E50"/>
  <c r="F8"/>
  <c r="G8" s="1"/>
  <c r="F9"/>
  <c r="G9" s="1"/>
  <c r="F10"/>
  <c r="G10" s="1"/>
  <c r="F11"/>
  <c r="G11" s="1"/>
  <c r="F12"/>
  <c r="G12" s="1"/>
  <c r="F18"/>
  <c r="G18" s="1"/>
  <c r="F13"/>
  <c r="G13" s="1"/>
  <c r="F14"/>
  <c r="G14" s="1"/>
  <c r="F15"/>
  <c r="G15" s="1"/>
  <c r="F16"/>
  <c r="F17"/>
  <c r="G17" s="1"/>
  <c r="F19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G41" s="1"/>
  <c r="F42"/>
  <c r="F43"/>
  <c r="G43" s="1"/>
  <c r="F44"/>
  <c r="G44" s="1"/>
  <c r="F45"/>
  <c r="F46"/>
  <c r="G46" s="1"/>
  <c r="F47"/>
  <c r="G47" s="1"/>
  <c r="H50" l="1"/>
  <c r="I50" s="1"/>
  <c r="F50"/>
  <c r="G50" s="1"/>
  <c r="H48"/>
  <c r="I48" s="1"/>
  <c r="F48"/>
  <c r="G48" s="1"/>
  <c r="E51"/>
  <c r="H49"/>
  <c r="I49" s="1"/>
  <c r="F49"/>
  <c r="G49" s="1"/>
  <c r="H51" l="1"/>
  <c r="I51" s="1"/>
  <c r="F51"/>
  <c r="G51" s="1"/>
</calcChain>
</file>

<file path=xl/sharedStrings.xml><?xml version="1.0" encoding="utf-8"?>
<sst xmlns="http://schemas.openxmlformats.org/spreadsheetml/2006/main" count="61" uniqueCount="59">
  <si>
    <t>NSF Programs to Broaden Participation</t>
  </si>
  <si>
    <t>FY 2011 Request to Congress</t>
  </si>
  <si>
    <t>(Dollars in Millions)</t>
  </si>
  <si>
    <t>FY 2009 Omnibus Actual</t>
  </si>
  <si>
    <t>FY 2009 ARRA Actual</t>
  </si>
  <si>
    <t>FY 2010 Estimate</t>
  </si>
  <si>
    <t>FY 2011 Request</t>
  </si>
  <si>
    <t>FY 2011 Request change over:</t>
  </si>
  <si>
    <t>FY 2009
Omnibus Actual</t>
  </si>
  <si>
    <t>FY 2010
Estimate</t>
  </si>
  <si>
    <t>Amount</t>
  </si>
  <si>
    <t>Percent</t>
  </si>
  <si>
    <t>ADVANCE</t>
  </si>
  <si>
    <t xml:space="preserve">   ADVANCE - R&amp;RA</t>
  </si>
  <si>
    <t xml:space="preserve">   ADVANCE - EHR</t>
  </si>
  <si>
    <t>Advanced Technological Education (ATE)</t>
  </si>
  <si>
    <t>Broadening Participation in Computing (BPC)</t>
  </si>
  <si>
    <t xml:space="preserve">   CREST - R&amp;RA</t>
  </si>
  <si>
    <t xml:space="preserve">   CREST - EHR</t>
  </si>
  <si>
    <t>Cyberinfrastructure Training, Education, Advancement and
   Mentoring (CI-TEAM)</t>
  </si>
  <si>
    <t>Experimental Program to Stimulate Competitive Research
   (EPSCoR)</t>
  </si>
  <si>
    <t>GEO LSAMP Linkages</t>
  </si>
  <si>
    <t>Graduate Research Diversity (GRD) - ENG</t>
  </si>
  <si>
    <t>Graduate Research Fellowship - Women in Engineering and
   Computer Science</t>
  </si>
  <si>
    <t>H-1B Nonimmigrant Petitioner Fee programs</t>
  </si>
  <si>
    <t>Informal Science Education (ISE)</t>
  </si>
  <si>
    <t xml:space="preserve">Interdisciplinary Training for Undergraduates in Biological
   and Mathematical Sciences (UBM) </t>
  </si>
  <si>
    <t xml:space="preserve">   UBM - R&amp;RA</t>
  </si>
  <si>
    <t xml:space="preserve">   UBM - EHR</t>
  </si>
  <si>
    <t>Math and Science Partnership (MSP)</t>
  </si>
  <si>
    <t>Minority Post-Docs</t>
  </si>
  <si>
    <t xml:space="preserve">   BIO Minority Post-Docs</t>
  </si>
  <si>
    <t xml:space="preserve">   SBE Minority Post-Docs</t>
  </si>
  <si>
    <t>Next Generation Workforce (NGW) - SBE</t>
  </si>
  <si>
    <t>Noyce Scholarships</t>
  </si>
  <si>
    <t>Opportunities to Enhance Diversity in the Geosciences
    (OEDG)</t>
  </si>
  <si>
    <t>Partnerships for Innovation (PFI)</t>
  </si>
  <si>
    <t>Partnerships for Research and Education in Materials
   (PREM) - MPS</t>
  </si>
  <si>
    <t>Research in Disabilities Education (RDE)</t>
  </si>
  <si>
    <t>Research on Gender in Science and Engineering (GSE)</t>
  </si>
  <si>
    <t>Research Partnerships for Diversity (RPD) - MPS</t>
  </si>
  <si>
    <t>Science, Technology, Engineering and Math Talent
   Expansion Program (STEP)</t>
  </si>
  <si>
    <t xml:space="preserve">   STEP - R&amp;RA</t>
  </si>
  <si>
    <t xml:space="preserve">   STEP - EHR</t>
  </si>
  <si>
    <t>Significant Opportunities in Atmospheric Research and
   Science (SOARS) - GEO</t>
  </si>
  <si>
    <t>Tribal College Pathways - ENG</t>
  </si>
  <si>
    <t>Undergraduate Research Collaboratives (URC) - MPS</t>
  </si>
  <si>
    <t>Undergraduate Research Mentoring in Biology (URM)</t>
  </si>
  <si>
    <t>Subtotal, R&amp;RA</t>
  </si>
  <si>
    <t>Subtotal, EHR</t>
  </si>
  <si>
    <t>Subtotal, H-1B Nonimmigrant Petitioner Fees</t>
  </si>
  <si>
    <t>TOTAL, NSF</t>
  </si>
  <si>
    <t>Please note that this table displays a subset of the overall Broadening Participation portfolio.  This list comprises the standard set of programs that have been historically tracked as Broadening Participation for budget purposes.</t>
  </si>
  <si>
    <t>Alliances for Graduate Education and the Professoriate (AGEP)</t>
  </si>
  <si>
    <t>Centers of Research Excellence in Science and Technology (CREST)</t>
  </si>
  <si>
    <r>
      <t>Research Initiation Grants in Biology (RIG)</t>
    </r>
    <r>
      <rPr>
        <vertAlign val="superscript"/>
        <sz val="11"/>
        <rFont val="Times New Roman"/>
        <family val="1"/>
      </rPr>
      <t>\1</t>
    </r>
  </si>
  <si>
    <r>
      <t>Comprehensive Broadening Participation of Undergraduates
   in STEM</t>
    </r>
    <r>
      <rPr>
        <vertAlign val="superscript"/>
        <sz val="11"/>
        <rFont val="Times New Roman"/>
        <family val="1"/>
      </rPr>
      <t>\2</t>
    </r>
  </si>
  <si>
    <r>
      <t xml:space="preserve">\1  </t>
    </r>
    <r>
      <rPr>
        <sz val="9"/>
        <rFont val="Times New Roman"/>
        <family val="1"/>
      </rPr>
      <t>Broadening Participation in the Biological Sciences is renamed to Research Initiation Grants in Biology (RIG) to clarify the program's intent.</t>
    </r>
  </si>
  <si>
    <r>
      <t>\2</t>
    </r>
    <r>
      <rPr>
        <sz val="9"/>
        <rFont val="Times New Roman"/>
        <family val="1"/>
      </rPr>
      <t xml:space="preserve">  Comprehensive Broadening Participation of Undergraduates in STEM is a new EHR-managed program proposed for FY 2011, enfolding Historically-Black Colleges and Universities-Undergraduate Program (HBCU-UP), Louis Stokes Alliances for Minority Participation (LSAMP), and Tribal Colleges and Universities Program (TCUP) with new activities, as described in the EHR chpater.</t>
    </r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</si>
</sst>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0.0%"/>
    <numFmt numFmtId="166" formatCode="#,##0.00;\-#,##0.00;&quot;-&quot;??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vertAlign val="superscript"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0" borderId="0" xfId="0" applyFont="1" applyBorder="1" applyAlignment="1"/>
    <xf numFmtId="0" fontId="0" fillId="0" borderId="0" xfId="0" applyBorder="1"/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9" xfId="0" applyFont="1" applyBorder="1" applyAlignment="1">
      <alignment wrapText="1"/>
    </xf>
    <xf numFmtId="164" fontId="6" fillId="0" borderId="3" xfId="0" applyNumberFormat="1" applyFont="1" applyBorder="1"/>
    <xf numFmtId="164" fontId="6" fillId="0" borderId="4" xfId="0" applyNumberFormat="1" applyFont="1" applyBorder="1"/>
    <xf numFmtId="164" fontId="6" fillId="0" borderId="5" xfId="0" applyNumberFormat="1" applyFont="1" applyBorder="1"/>
    <xf numFmtId="164" fontId="6" fillId="0" borderId="0" xfId="0" applyNumberFormat="1" applyFont="1" applyBorder="1"/>
    <xf numFmtId="165" fontId="6" fillId="0" borderId="4" xfId="1" applyNumberFormat="1" applyFont="1" applyBorder="1"/>
    <xf numFmtId="165" fontId="6" fillId="0" borderId="10" xfId="1" applyNumberFormat="1" applyFont="1" applyBorder="1"/>
    <xf numFmtId="0" fontId="8" fillId="0" borderId="9" xfId="0" applyFont="1" applyBorder="1" applyAlignment="1">
      <alignment wrapText="1"/>
    </xf>
    <xf numFmtId="4" fontId="8" fillId="0" borderId="0" xfId="0" applyNumberFormat="1" applyFont="1" applyBorder="1"/>
    <xf numFmtId="4" fontId="8" fillId="0" borderId="10" xfId="0" applyNumberFormat="1" applyFont="1" applyBorder="1"/>
    <xf numFmtId="4" fontId="8" fillId="0" borderId="11" xfId="0" applyNumberFormat="1" applyFont="1" applyBorder="1"/>
    <xf numFmtId="165" fontId="8" fillId="0" borderId="10" xfId="1" applyNumberFormat="1" applyFont="1" applyBorder="1"/>
    <xf numFmtId="4" fontId="6" fillId="0" borderId="0" xfId="0" applyNumberFormat="1" applyFont="1" applyBorder="1"/>
    <xf numFmtId="4" fontId="6" fillId="0" borderId="10" xfId="0" applyNumberFormat="1" applyFont="1" applyBorder="1"/>
    <xf numFmtId="4" fontId="6" fillId="0" borderId="11" xfId="0" applyNumberFormat="1" applyFont="1" applyBorder="1"/>
    <xf numFmtId="2" fontId="6" fillId="0" borderId="0" xfId="0" applyNumberFormat="1" applyFont="1" applyBorder="1"/>
    <xf numFmtId="2" fontId="6" fillId="0" borderId="10" xfId="0" applyNumberFormat="1" applyFont="1" applyBorder="1"/>
    <xf numFmtId="2" fontId="6" fillId="0" borderId="11" xfId="0" applyNumberFormat="1" applyFont="1" applyBorder="1"/>
    <xf numFmtId="0" fontId="9" fillId="0" borderId="0" xfId="0" applyFont="1"/>
    <xf numFmtId="2" fontId="8" fillId="0" borderId="0" xfId="0" applyNumberFormat="1" applyFont="1" applyBorder="1"/>
    <xf numFmtId="2" fontId="8" fillId="0" borderId="10" xfId="0" applyNumberFormat="1" applyFont="1" applyBorder="1"/>
    <xf numFmtId="2" fontId="8" fillId="0" borderId="11" xfId="0" applyNumberFormat="1" applyFont="1" applyBorder="1"/>
    <xf numFmtId="4" fontId="6" fillId="0" borderId="0" xfId="0" applyNumberFormat="1" applyFont="1" applyFill="1" applyBorder="1"/>
    <xf numFmtId="4" fontId="6" fillId="0" borderId="10" xfId="0" applyNumberFormat="1" applyFont="1" applyFill="1" applyBorder="1"/>
    <xf numFmtId="4" fontId="6" fillId="0" borderId="11" xfId="0" applyNumberFormat="1" applyFont="1" applyFill="1" applyBorder="1"/>
    <xf numFmtId="0" fontId="6" fillId="0" borderId="9" xfId="0" applyFont="1" applyFill="1" applyBorder="1" applyAlignment="1">
      <alignment wrapText="1"/>
    </xf>
    <xf numFmtId="0" fontId="12" fillId="0" borderId="9" xfId="0" applyFont="1" applyFill="1" applyBorder="1" applyAlignment="1">
      <alignment wrapText="1"/>
    </xf>
    <xf numFmtId="4" fontId="12" fillId="0" borderId="0" xfId="0" applyNumberFormat="1" applyFont="1" applyBorder="1"/>
    <xf numFmtId="4" fontId="12" fillId="0" borderId="10" xfId="0" applyNumberFormat="1" applyFont="1" applyBorder="1"/>
    <xf numFmtId="4" fontId="12" fillId="0" borderId="11" xfId="0" applyNumberFormat="1" applyFont="1" applyBorder="1"/>
    <xf numFmtId="165" fontId="12" fillId="0" borderId="10" xfId="1" applyNumberFormat="1" applyFont="1" applyBorder="1"/>
    <xf numFmtId="2" fontId="6" fillId="0" borderId="11" xfId="0" applyNumberFormat="1" applyFont="1" applyFill="1" applyBorder="1"/>
    <xf numFmtId="2" fontId="8" fillId="0" borderId="11" xfId="0" applyNumberFormat="1" applyFont="1" applyFill="1" applyBorder="1"/>
    <xf numFmtId="2" fontId="4" fillId="0" borderId="0" xfId="0" applyNumberFormat="1" applyFont="1" applyBorder="1"/>
    <xf numFmtId="2" fontId="4" fillId="0" borderId="10" xfId="0" applyNumberFormat="1" applyFont="1" applyBorder="1"/>
    <xf numFmtId="165" fontId="4" fillId="0" borderId="10" xfId="1" applyNumberFormat="1" applyFont="1" applyBorder="1"/>
    <xf numFmtId="4" fontId="8" fillId="0" borderId="11" xfId="0" applyNumberFormat="1" applyFont="1" applyFill="1" applyBorder="1"/>
    <xf numFmtId="0" fontId="6" fillId="0" borderId="12" xfId="0" applyFont="1" applyFill="1" applyBorder="1"/>
    <xf numFmtId="2" fontId="6" fillId="0" borderId="1" xfId="0" applyNumberFormat="1" applyFont="1" applyBorder="1"/>
    <xf numFmtId="2" fontId="6" fillId="0" borderId="13" xfId="0" applyNumberFormat="1" applyFont="1" applyBorder="1"/>
    <xf numFmtId="2" fontId="6" fillId="0" borderId="14" xfId="0" applyNumberFormat="1" applyFont="1" applyFill="1" applyBorder="1"/>
    <xf numFmtId="0" fontId="7" fillId="0" borderId="0" xfId="0" applyFont="1"/>
    <xf numFmtId="0" fontId="5" fillId="2" borderId="9" xfId="0" applyFont="1" applyFill="1" applyBorder="1" applyAlignment="1">
      <alignment wrapText="1"/>
    </xf>
    <xf numFmtId="164" fontId="5" fillId="2" borderId="0" xfId="0" applyNumberFormat="1" applyFont="1" applyFill="1" applyBorder="1"/>
    <xf numFmtId="164" fontId="5" fillId="2" borderId="10" xfId="0" applyNumberFormat="1" applyFont="1" applyFill="1" applyBorder="1"/>
    <xf numFmtId="164" fontId="5" fillId="2" borderId="11" xfId="0" applyNumberFormat="1" applyFont="1" applyFill="1" applyBorder="1"/>
    <xf numFmtId="165" fontId="5" fillId="2" borderId="10" xfId="1" applyNumberFormat="1" applyFont="1" applyFill="1" applyBorder="1"/>
    <xf numFmtId="0" fontId="5" fillId="2" borderId="15" xfId="0" applyFont="1" applyFill="1" applyBorder="1" applyAlignment="1">
      <alignment wrapText="1"/>
    </xf>
    <xf numFmtId="164" fontId="5" fillId="2" borderId="16" xfId="0" applyNumberFormat="1" applyFont="1" applyFill="1" applyBorder="1"/>
    <xf numFmtId="164" fontId="5" fillId="2" borderId="17" xfId="0" applyNumberFormat="1" applyFont="1" applyFill="1" applyBorder="1"/>
    <xf numFmtId="164" fontId="5" fillId="2" borderId="18" xfId="0" applyNumberFormat="1" applyFont="1" applyFill="1" applyBorder="1"/>
    <xf numFmtId="165" fontId="5" fillId="2" borderId="17" xfId="1" applyNumberFormat="1" applyFont="1" applyFill="1" applyBorder="1"/>
    <xf numFmtId="0" fontId="5" fillId="3" borderId="12" xfId="0" applyFont="1" applyFill="1" applyBorder="1"/>
    <xf numFmtId="164" fontId="5" fillId="3" borderId="1" xfId="0" applyNumberFormat="1" applyFont="1" applyFill="1" applyBorder="1"/>
    <xf numFmtId="164" fontId="5" fillId="3" borderId="13" xfId="0" applyNumberFormat="1" applyFont="1" applyFill="1" applyBorder="1"/>
    <xf numFmtId="164" fontId="5" fillId="3" borderId="14" xfId="0" applyNumberFormat="1" applyFont="1" applyFill="1" applyBorder="1"/>
    <xf numFmtId="165" fontId="5" fillId="3" borderId="13" xfId="1" applyNumberFormat="1" applyFont="1" applyFill="1" applyBorder="1"/>
    <xf numFmtId="2" fontId="6" fillId="0" borderId="0" xfId="0" applyNumberFormat="1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2" fontId="6" fillId="0" borderId="11" xfId="0" applyNumberFormat="1" applyFont="1" applyFill="1" applyBorder="1" applyAlignment="1">
      <alignment vertical="top"/>
    </xf>
    <xf numFmtId="165" fontId="6" fillId="0" borderId="10" xfId="1" applyNumberFormat="1" applyFont="1" applyFill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6" fillId="0" borderId="11" xfId="0" applyNumberFormat="1" applyFont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165" fontId="6" fillId="0" borderId="10" xfId="1" applyNumberFormat="1" applyFont="1" applyBorder="1" applyAlignment="1">
      <alignment vertical="top"/>
    </xf>
    <xf numFmtId="165" fontId="6" fillId="0" borderId="10" xfId="1" applyNumberFormat="1" applyFont="1" applyBorder="1" applyAlignment="1">
      <alignment horizontal="right" vertical="top"/>
    </xf>
    <xf numFmtId="166" fontId="4" fillId="0" borderId="0" xfId="0" applyNumberFormat="1" applyFont="1" applyBorder="1" applyAlignment="1">
      <alignment vertical="top"/>
    </xf>
    <xf numFmtId="166" fontId="14" fillId="0" borderId="19" xfId="0" applyNumberFormat="1" applyFont="1" applyBorder="1" applyAlignment="1">
      <alignment vertical="top"/>
    </xf>
    <xf numFmtId="166" fontId="14" fillId="0" borderId="10" xfId="0" applyNumberFormat="1" applyFont="1" applyBorder="1" applyAlignment="1">
      <alignment vertical="top"/>
    </xf>
    <xf numFmtId="166" fontId="14" fillId="0" borderId="0" xfId="0" applyNumberFormat="1" applyFont="1" applyBorder="1" applyAlignment="1">
      <alignment vertical="top"/>
    </xf>
    <xf numFmtId="166" fontId="4" fillId="0" borderId="11" xfId="0" applyNumberFormat="1" applyFont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4" fontId="6" fillId="0" borderId="10" xfId="0" applyNumberFormat="1" applyFont="1" applyFill="1" applyBorder="1" applyAlignment="1">
      <alignment vertical="top"/>
    </xf>
    <xf numFmtId="4" fontId="6" fillId="0" borderId="11" xfId="0" applyNumberFormat="1" applyFont="1" applyFill="1" applyBorder="1" applyAlignment="1">
      <alignment vertical="top"/>
    </xf>
    <xf numFmtId="2" fontId="6" fillId="0" borderId="0" xfId="0" applyNumberFormat="1" applyFont="1" applyBorder="1" applyAlignment="1">
      <alignment vertical="top"/>
    </xf>
    <xf numFmtId="2" fontId="6" fillId="0" borderId="10" xfId="0" applyNumberFormat="1" applyFont="1" applyBorder="1" applyAlignment="1">
      <alignment vertical="top"/>
    </xf>
    <xf numFmtId="165" fontId="8" fillId="0" borderId="10" xfId="1" applyNumberFormat="1" applyFont="1" applyBorder="1" applyAlignment="1">
      <alignment horizontal="right"/>
    </xf>
    <xf numFmtId="166" fontId="14" fillId="0" borderId="10" xfId="0" applyNumberFormat="1" applyFont="1" applyBorder="1" applyAlignment="1">
      <alignment horizontal="right" vertical="top"/>
    </xf>
    <xf numFmtId="166" fontId="15" fillId="0" borderId="10" xfId="0" applyNumberFormat="1" applyFont="1" applyBorder="1" applyAlignment="1">
      <alignment horizontal="right" vertical="top"/>
    </xf>
    <xf numFmtId="166" fontId="14" fillId="0" borderId="12" xfId="0" applyNumberFormat="1" applyFont="1" applyBorder="1" applyAlignment="1">
      <alignment vertical="top"/>
    </xf>
    <xf numFmtId="166" fontId="14" fillId="0" borderId="13" xfId="0" applyNumberFormat="1" applyFont="1" applyBorder="1" applyAlignment="1">
      <alignment vertical="top"/>
    </xf>
    <xf numFmtId="166" fontId="14" fillId="0" borderId="20" xfId="0" applyNumberFormat="1" applyFont="1" applyBorder="1" applyAlignment="1">
      <alignment vertical="top"/>
    </xf>
    <xf numFmtId="166" fontId="0" fillId="2" borderId="16" xfId="0" applyNumberFormat="1" applyFill="1" applyBorder="1" applyAlignment="1">
      <alignment vertical="top"/>
    </xf>
    <xf numFmtId="166" fontId="0" fillId="2" borderId="21" xfId="0" applyNumberFormat="1" applyFill="1" applyBorder="1" applyAlignment="1">
      <alignment vertical="top"/>
    </xf>
    <xf numFmtId="166" fontId="0" fillId="2" borderId="17" xfId="0" applyNumberFormat="1" applyFill="1" applyBorder="1" applyAlignment="1">
      <alignment vertical="top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3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workbookViewId="0">
      <selection sqref="A1:I1"/>
    </sheetView>
  </sheetViews>
  <sheetFormatPr defaultRowHeight="15"/>
  <cols>
    <col min="1" max="1" width="59.7109375" customWidth="1"/>
  </cols>
  <sheetData>
    <row r="1" spans="1:14" ht="18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2"/>
      <c r="K1" s="2"/>
      <c r="L1" s="2"/>
      <c r="M1" s="2"/>
      <c r="N1" s="2"/>
    </row>
    <row r="2" spans="1:14" ht="18.7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2"/>
      <c r="K2" s="2"/>
      <c r="L2" s="2"/>
      <c r="M2" s="2"/>
      <c r="N2" s="2"/>
    </row>
    <row r="3" spans="1:14" ht="4.5" customHeight="1"/>
    <row r="4" spans="1:14" ht="15.75" thickBot="1">
      <c r="A4" s="98" t="s">
        <v>2</v>
      </c>
      <c r="B4" s="98"/>
      <c r="C4" s="98"/>
      <c r="D4" s="98"/>
      <c r="E4" s="98"/>
      <c r="F4" s="98"/>
      <c r="G4" s="98"/>
      <c r="H4" s="98"/>
      <c r="I4" s="98"/>
      <c r="J4" s="3"/>
      <c r="K4" s="3"/>
      <c r="L4" s="3"/>
      <c r="M4" s="3"/>
      <c r="N4" s="3"/>
    </row>
    <row r="5" spans="1:14" ht="15.75" thickBot="1">
      <c r="A5" s="99"/>
      <c r="B5" s="102" t="s">
        <v>3</v>
      </c>
      <c r="C5" s="102" t="s">
        <v>4</v>
      </c>
      <c r="D5" s="105" t="s">
        <v>5</v>
      </c>
      <c r="E5" s="108" t="s">
        <v>6</v>
      </c>
      <c r="F5" s="111" t="s">
        <v>7</v>
      </c>
      <c r="G5" s="112"/>
      <c r="H5" s="112"/>
      <c r="I5" s="113"/>
      <c r="J5" s="4"/>
      <c r="K5" s="4"/>
      <c r="L5" s="4"/>
      <c r="M5" s="4"/>
      <c r="N5" s="4"/>
    </row>
    <row r="6" spans="1:14" ht="32.25" customHeight="1" thickBot="1">
      <c r="A6" s="100"/>
      <c r="B6" s="103"/>
      <c r="C6" s="103"/>
      <c r="D6" s="106"/>
      <c r="E6" s="109"/>
      <c r="F6" s="114" t="s">
        <v>8</v>
      </c>
      <c r="G6" s="93"/>
      <c r="H6" s="92" t="s">
        <v>9</v>
      </c>
      <c r="I6" s="93"/>
    </row>
    <row r="7" spans="1:14" ht="18.75" customHeight="1" thickBot="1">
      <c r="A7" s="101"/>
      <c r="B7" s="104"/>
      <c r="C7" s="104"/>
      <c r="D7" s="107"/>
      <c r="E7" s="110"/>
      <c r="F7" s="5" t="s">
        <v>10</v>
      </c>
      <c r="G7" s="6" t="s">
        <v>11</v>
      </c>
      <c r="H7" s="5" t="s">
        <v>10</v>
      </c>
      <c r="I7" s="6" t="s">
        <v>11</v>
      </c>
    </row>
    <row r="8" spans="1:14">
      <c r="A8" s="7" t="s">
        <v>12</v>
      </c>
      <c r="B8" s="8">
        <v>20.743146999999997</v>
      </c>
      <c r="C8" s="8">
        <v>0.999919</v>
      </c>
      <c r="D8" s="9">
        <v>21.020000000000003</v>
      </c>
      <c r="E8" s="10">
        <v>21.650000000000002</v>
      </c>
      <c r="F8" s="11">
        <f>E8-B8</f>
        <v>0.90685300000000524</v>
      </c>
      <c r="G8" s="12">
        <f>IF(B8&lt;&gt;0,F8/B8,"")</f>
        <v>4.3718197629318507E-2</v>
      </c>
      <c r="H8" s="11">
        <f>E8-D8</f>
        <v>0.62999999999999901</v>
      </c>
      <c r="I8" s="13">
        <f>IF(D8&lt;&gt;0,H8/D8,"")</f>
        <v>2.9971455756422401E-2</v>
      </c>
    </row>
    <row r="9" spans="1:14">
      <c r="A9" s="14" t="s">
        <v>13</v>
      </c>
      <c r="B9" s="15">
        <v>19.566591999999996</v>
      </c>
      <c r="C9" s="15">
        <v>0.999919</v>
      </c>
      <c r="D9" s="16">
        <v>19.490000000000002</v>
      </c>
      <c r="E9" s="17">
        <v>20.12</v>
      </c>
      <c r="F9" s="15">
        <f t="shared" ref="F9:F46" si="0">E9-B9</f>
        <v>0.55340800000000456</v>
      </c>
      <c r="G9" s="18">
        <f t="shared" ref="G9:G46" si="1">IF(B9&lt;&gt;0,F9/B9,"")</f>
        <v>2.828331065522318E-2</v>
      </c>
      <c r="H9" s="15">
        <f t="shared" ref="H9:H46" si="2">E9-D9</f>
        <v>0.62999999999999901</v>
      </c>
      <c r="I9" s="18">
        <f t="shared" ref="I9:I46" si="3">IF(D9&lt;&gt;0,H9/D9,"")</f>
        <v>3.2324268855823443E-2</v>
      </c>
    </row>
    <row r="10" spans="1:14">
      <c r="A10" s="14" t="s">
        <v>14</v>
      </c>
      <c r="B10" s="15">
        <v>1.176555</v>
      </c>
      <c r="C10" s="73">
        <v>0</v>
      </c>
      <c r="D10" s="16">
        <v>1.53</v>
      </c>
      <c r="E10" s="17">
        <v>1.53</v>
      </c>
      <c r="F10" s="15">
        <f t="shared" si="0"/>
        <v>0.35344500000000001</v>
      </c>
      <c r="G10" s="18">
        <f t="shared" si="1"/>
        <v>0.30040669581957496</v>
      </c>
      <c r="H10" s="74">
        <f t="shared" si="2"/>
        <v>0</v>
      </c>
      <c r="I10" s="75">
        <f t="shared" si="3"/>
        <v>0</v>
      </c>
    </row>
    <row r="11" spans="1:14">
      <c r="A11" s="7" t="s">
        <v>15</v>
      </c>
      <c r="B11" s="19">
        <v>51.845801000000002</v>
      </c>
      <c r="C11" s="73">
        <v>0</v>
      </c>
      <c r="D11" s="20">
        <v>64</v>
      </c>
      <c r="E11" s="21">
        <v>64</v>
      </c>
      <c r="F11" s="19">
        <f t="shared" si="0"/>
        <v>12.154198999999998</v>
      </c>
      <c r="G11" s="13">
        <f t="shared" si="1"/>
        <v>0.23442976606726545</v>
      </c>
      <c r="H11" s="74">
        <f t="shared" si="2"/>
        <v>0</v>
      </c>
      <c r="I11" s="75">
        <f t="shared" si="3"/>
        <v>0</v>
      </c>
    </row>
    <row r="12" spans="1:14" s="25" customFormat="1" ht="18" customHeight="1">
      <c r="A12" s="7" t="s">
        <v>53</v>
      </c>
      <c r="B12" s="22">
        <v>17.176701999999999</v>
      </c>
      <c r="C12" s="73">
        <v>0</v>
      </c>
      <c r="D12" s="23">
        <v>16.75</v>
      </c>
      <c r="E12" s="24">
        <v>16.75</v>
      </c>
      <c r="F12" s="22">
        <f t="shared" si="0"/>
        <v>-0.4267019999999988</v>
      </c>
      <c r="G12" s="13">
        <f t="shared" si="1"/>
        <v>-2.4841905040909416E-2</v>
      </c>
      <c r="H12" s="74">
        <f t="shared" si="2"/>
        <v>0</v>
      </c>
      <c r="I12" s="75">
        <f t="shared" si="3"/>
        <v>0</v>
      </c>
    </row>
    <row r="13" spans="1:14" s="25" customFormat="1">
      <c r="A13" s="7" t="s">
        <v>16</v>
      </c>
      <c r="B13" s="19">
        <v>14</v>
      </c>
      <c r="C13" s="73">
        <v>0</v>
      </c>
      <c r="D13" s="20">
        <v>14</v>
      </c>
      <c r="E13" s="21">
        <v>14</v>
      </c>
      <c r="F13" s="76">
        <f t="shared" si="0"/>
        <v>0</v>
      </c>
      <c r="G13" s="75">
        <f t="shared" si="1"/>
        <v>0</v>
      </c>
      <c r="H13" s="76">
        <f t="shared" si="2"/>
        <v>0</v>
      </c>
      <c r="I13" s="75">
        <f t="shared" si="3"/>
        <v>0</v>
      </c>
    </row>
    <row r="14" spans="1:14" s="25" customFormat="1" ht="18">
      <c r="A14" s="7" t="s">
        <v>55</v>
      </c>
      <c r="B14" s="22">
        <v>1.75</v>
      </c>
      <c r="C14" s="73">
        <v>0</v>
      </c>
      <c r="D14" s="23">
        <v>2</v>
      </c>
      <c r="E14" s="24">
        <v>2</v>
      </c>
      <c r="F14" s="22">
        <f t="shared" si="0"/>
        <v>0.25</v>
      </c>
      <c r="G14" s="13">
        <f t="shared" si="1"/>
        <v>0.14285714285714285</v>
      </c>
      <c r="H14" s="74">
        <f t="shared" si="2"/>
        <v>0</v>
      </c>
      <c r="I14" s="75">
        <f t="shared" si="3"/>
        <v>0</v>
      </c>
    </row>
    <row r="15" spans="1:14" ht="15.75" customHeight="1">
      <c r="A15" s="7" t="s">
        <v>54</v>
      </c>
      <c r="B15" s="22">
        <v>30.416017</v>
      </c>
      <c r="C15" s="22">
        <v>5</v>
      </c>
      <c r="D15" s="23">
        <v>30.53</v>
      </c>
      <c r="E15" s="24">
        <v>30.53</v>
      </c>
      <c r="F15" s="22">
        <f t="shared" si="0"/>
        <v>0.11398300000000106</v>
      </c>
      <c r="G15" s="13">
        <f t="shared" si="1"/>
        <v>3.747466343144175E-3</v>
      </c>
      <c r="H15" s="74">
        <f t="shared" si="2"/>
        <v>0</v>
      </c>
      <c r="I15" s="75">
        <f t="shared" si="3"/>
        <v>0</v>
      </c>
    </row>
    <row r="16" spans="1:14">
      <c r="A16" s="14" t="s">
        <v>17</v>
      </c>
      <c r="B16" s="73">
        <v>0</v>
      </c>
      <c r="C16" s="26">
        <v>5</v>
      </c>
      <c r="D16" s="73">
        <v>0</v>
      </c>
      <c r="E16" s="77">
        <v>0</v>
      </c>
      <c r="F16" s="74">
        <f t="shared" si="0"/>
        <v>0</v>
      </c>
      <c r="G16" s="85" t="str">
        <f>IF(B16&lt;&gt;0,F16/B16,"N/A  ")</f>
        <v xml:space="preserve">N/A  </v>
      </c>
      <c r="H16" s="74">
        <f t="shared" si="2"/>
        <v>0</v>
      </c>
      <c r="I16" s="85" t="str">
        <f>IF(D16&lt;&gt;0,H16/D16,"N/A  ")</f>
        <v xml:space="preserve">N/A  </v>
      </c>
    </row>
    <row r="17" spans="1:9">
      <c r="A17" s="14" t="s">
        <v>18</v>
      </c>
      <c r="B17" s="26">
        <v>30.416017</v>
      </c>
      <c r="C17" s="73">
        <v>0</v>
      </c>
      <c r="D17" s="27">
        <v>30.53</v>
      </c>
      <c r="E17" s="28">
        <v>30.53</v>
      </c>
      <c r="F17" s="26">
        <f t="shared" si="0"/>
        <v>0.11398300000000106</v>
      </c>
      <c r="G17" s="18">
        <f t="shared" si="1"/>
        <v>3.747466343144175E-3</v>
      </c>
      <c r="H17" s="74">
        <f t="shared" si="2"/>
        <v>0</v>
      </c>
      <c r="I17" s="75">
        <f t="shared" si="3"/>
        <v>0</v>
      </c>
    </row>
    <row r="18" spans="1:9" s="25" customFormat="1" ht="37.5" customHeight="1">
      <c r="A18" s="32" t="s">
        <v>56</v>
      </c>
      <c r="B18" s="64">
        <v>87.021458999999993</v>
      </c>
      <c r="C18" s="73">
        <v>0</v>
      </c>
      <c r="D18" s="65">
        <v>90.1</v>
      </c>
      <c r="E18" s="66">
        <v>103.1</v>
      </c>
      <c r="F18" s="64">
        <f>E18-B18</f>
        <v>16.078541000000001</v>
      </c>
      <c r="G18" s="67">
        <f>IF(B18&lt;&gt;0,F18/B18,"")</f>
        <v>0.18476524278913783</v>
      </c>
      <c r="H18" s="64">
        <f>E18-D18</f>
        <v>13</v>
      </c>
      <c r="I18" s="67">
        <f>IF(D18&lt;&gt;0,H18/D18,"")</f>
        <v>0.14428412874583796</v>
      </c>
    </row>
    <row r="19" spans="1:9" ht="33.75" customHeight="1">
      <c r="A19" s="7" t="s">
        <v>19</v>
      </c>
      <c r="B19" s="73">
        <v>0</v>
      </c>
      <c r="C19" s="73">
        <v>0</v>
      </c>
      <c r="D19" s="68">
        <v>5</v>
      </c>
      <c r="E19" s="69">
        <v>5</v>
      </c>
      <c r="F19" s="70">
        <f t="shared" si="0"/>
        <v>5</v>
      </c>
      <c r="G19" s="72" t="str">
        <f>IF(B19&lt;&gt;0,F19/B19,"N/A  ")</f>
        <v xml:space="preserve">N/A  </v>
      </c>
      <c r="H19" s="74">
        <f t="shared" si="2"/>
        <v>0</v>
      </c>
      <c r="I19" s="75">
        <f t="shared" si="3"/>
        <v>0</v>
      </c>
    </row>
    <row r="20" spans="1:9" ht="34.5" customHeight="1">
      <c r="A20" s="7" t="s">
        <v>20</v>
      </c>
      <c r="B20" s="70">
        <v>132.99585361000001</v>
      </c>
      <c r="C20" s="70">
        <v>30</v>
      </c>
      <c r="D20" s="68">
        <v>147.12</v>
      </c>
      <c r="E20" s="69">
        <v>154.36000000000001</v>
      </c>
      <c r="F20" s="70">
        <f t="shared" si="0"/>
        <v>21.364146390000002</v>
      </c>
      <c r="G20" s="71">
        <f t="shared" si="1"/>
        <v>0.16063768764286968</v>
      </c>
      <c r="H20" s="70">
        <f t="shared" si="2"/>
        <v>7.2400000000000091</v>
      </c>
      <c r="I20" s="71">
        <f t="shared" si="3"/>
        <v>4.9211528004350254E-2</v>
      </c>
    </row>
    <row r="21" spans="1:9" s="1" customFormat="1">
      <c r="A21" s="7" t="s">
        <v>21</v>
      </c>
      <c r="B21" s="22">
        <v>1</v>
      </c>
      <c r="C21" s="73">
        <v>0</v>
      </c>
      <c r="D21" s="23">
        <v>1</v>
      </c>
      <c r="E21" s="24">
        <v>1</v>
      </c>
      <c r="F21" s="74">
        <f t="shared" si="0"/>
        <v>0</v>
      </c>
      <c r="G21" s="75">
        <f t="shared" si="1"/>
        <v>0</v>
      </c>
      <c r="H21" s="74">
        <f t="shared" si="2"/>
        <v>0</v>
      </c>
      <c r="I21" s="75">
        <f t="shared" si="3"/>
        <v>0</v>
      </c>
    </row>
    <row r="22" spans="1:9" s="1" customFormat="1">
      <c r="A22" s="7" t="s">
        <v>22</v>
      </c>
      <c r="B22" s="19">
        <v>0.81</v>
      </c>
      <c r="C22" s="73">
        <v>0</v>
      </c>
      <c r="D22" s="20">
        <v>1.5</v>
      </c>
      <c r="E22" s="21">
        <v>1.5</v>
      </c>
      <c r="F22" s="19">
        <f t="shared" si="0"/>
        <v>0.69</v>
      </c>
      <c r="G22" s="13">
        <f t="shared" si="1"/>
        <v>0.85185185185185175</v>
      </c>
      <c r="H22" s="74">
        <f t="shared" si="2"/>
        <v>0</v>
      </c>
      <c r="I22" s="75">
        <f t="shared" si="3"/>
        <v>0</v>
      </c>
    </row>
    <row r="23" spans="1:9" s="1" customFormat="1" ht="29.25" customHeight="1">
      <c r="A23" s="7" t="s">
        <v>23</v>
      </c>
      <c r="B23" s="78">
        <v>8.1306580000000004</v>
      </c>
      <c r="C23" s="78">
        <v>6.8928130000000003</v>
      </c>
      <c r="D23" s="79">
        <v>9.5500000000000007</v>
      </c>
      <c r="E23" s="80">
        <v>6.55</v>
      </c>
      <c r="F23" s="70">
        <f t="shared" si="0"/>
        <v>-1.5806580000000006</v>
      </c>
      <c r="G23" s="71">
        <f t="shared" si="1"/>
        <v>-0.19440714392365299</v>
      </c>
      <c r="H23" s="70">
        <f t="shared" si="2"/>
        <v>-3.0000000000000009</v>
      </c>
      <c r="I23" s="71">
        <f t="shared" si="3"/>
        <v>-0.31413612565445032</v>
      </c>
    </row>
    <row r="24" spans="1:9" s="1" customFormat="1">
      <c r="A24" s="7" t="s">
        <v>24</v>
      </c>
      <c r="B24" s="29">
        <v>89.078044000000006</v>
      </c>
      <c r="C24" s="73">
        <v>0</v>
      </c>
      <c r="D24" s="30">
        <v>100</v>
      </c>
      <c r="E24" s="31">
        <v>100</v>
      </c>
      <c r="F24" s="19">
        <f t="shared" si="0"/>
        <v>10.921955999999994</v>
      </c>
      <c r="G24" s="13">
        <f t="shared" si="1"/>
        <v>0.12261108921520542</v>
      </c>
      <c r="H24" s="74">
        <f t="shared" si="2"/>
        <v>0</v>
      </c>
      <c r="I24" s="75">
        <f t="shared" si="3"/>
        <v>0</v>
      </c>
    </row>
    <row r="25" spans="1:9" s="1" customFormat="1">
      <c r="A25" s="7" t="s">
        <v>25</v>
      </c>
      <c r="B25" s="19">
        <v>65.722758999999996</v>
      </c>
      <c r="C25" s="73">
        <v>0</v>
      </c>
      <c r="D25" s="20">
        <v>66</v>
      </c>
      <c r="E25" s="31">
        <v>64.400000000000006</v>
      </c>
      <c r="F25" s="19">
        <f t="shared" si="0"/>
        <v>-1.3227589999999907</v>
      </c>
      <c r="G25" s="13">
        <f t="shared" si="1"/>
        <v>-2.0126346187018574E-2</v>
      </c>
      <c r="H25" s="19">
        <f t="shared" si="2"/>
        <v>-1.5999999999999943</v>
      </c>
      <c r="I25" s="13">
        <f t="shared" si="3"/>
        <v>-2.4242424242424156E-2</v>
      </c>
    </row>
    <row r="26" spans="1:9" ht="29.25" customHeight="1">
      <c r="A26" s="32" t="s">
        <v>26</v>
      </c>
      <c r="B26" s="70">
        <v>2.7100000000000004</v>
      </c>
      <c r="C26" s="73">
        <v>0</v>
      </c>
      <c r="D26" s="68">
        <v>2.7</v>
      </c>
      <c r="E26" s="69">
        <v>2.7</v>
      </c>
      <c r="F26" s="70">
        <f>E26-B26</f>
        <v>-1.0000000000000231E-2</v>
      </c>
      <c r="G26" s="71">
        <f>IF(B26&lt;&gt;0,F26/B26,"")</f>
        <v>-3.6900369003690882E-3</v>
      </c>
      <c r="H26" s="74">
        <f>E26-D26</f>
        <v>0</v>
      </c>
      <c r="I26" s="75">
        <f>IF(D26&lt;&gt;0,H26/D26,"")</f>
        <v>0</v>
      </c>
    </row>
    <row r="27" spans="1:9">
      <c r="A27" s="33" t="s">
        <v>27</v>
      </c>
      <c r="B27" s="34">
        <v>2.1100000000000003</v>
      </c>
      <c r="C27" s="73">
        <v>0</v>
      </c>
      <c r="D27" s="35">
        <v>2.1</v>
      </c>
      <c r="E27" s="36">
        <v>2.1</v>
      </c>
      <c r="F27" s="34">
        <f>E27-B27</f>
        <v>-1.0000000000000231E-2</v>
      </c>
      <c r="G27" s="37">
        <f>IF(B27&lt;&gt;0,F27/B27,"")</f>
        <v>-4.739336492891104E-3</v>
      </c>
      <c r="H27" s="74">
        <f>E27-D27</f>
        <v>0</v>
      </c>
      <c r="I27" s="75">
        <f>IF(D27&lt;&gt;0,H27/D27,"")</f>
        <v>0</v>
      </c>
    </row>
    <row r="28" spans="1:9">
      <c r="A28" s="33" t="s">
        <v>28</v>
      </c>
      <c r="B28" s="34">
        <v>0.6</v>
      </c>
      <c r="C28" s="73">
        <v>0</v>
      </c>
      <c r="D28" s="35">
        <v>0.6</v>
      </c>
      <c r="E28" s="36">
        <v>0.6</v>
      </c>
      <c r="F28" s="74">
        <f>E28-B28</f>
        <v>0</v>
      </c>
      <c r="G28" s="75">
        <f>IF(B28&lt;&gt;0,F28/B28,"")</f>
        <v>0</v>
      </c>
      <c r="H28" s="74">
        <f>E28-D28</f>
        <v>0</v>
      </c>
      <c r="I28" s="75">
        <f>IF(D28&lt;&gt;0,H28/D28,"")</f>
        <v>0</v>
      </c>
    </row>
    <row r="29" spans="1:9">
      <c r="A29" s="7" t="s">
        <v>29</v>
      </c>
      <c r="B29" s="19">
        <v>60.985472999999999</v>
      </c>
      <c r="C29" s="19">
        <v>25</v>
      </c>
      <c r="D29" s="20">
        <v>58.22</v>
      </c>
      <c r="E29" s="21">
        <v>58.22</v>
      </c>
      <c r="F29" s="19">
        <f t="shared" si="0"/>
        <v>-2.7654730000000001</v>
      </c>
      <c r="G29" s="13">
        <f t="shared" si="1"/>
        <v>-4.5346422089732746E-2</v>
      </c>
      <c r="H29" s="74">
        <f t="shared" si="2"/>
        <v>0</v>
      </c>
      <c r="I29" s="75">
        <f t="shared" si="3"/>
        <v>0</v>
      </c>
    </row>
    <row r="30" spans="1:9" s="1" customFormat="1">
      <c r="A30" s="7" t="s">
        <v>30</v>
      </c>
      <c r="B30" s="22">
        <v>2.0600180000000003</v>
      </c>
      <c r="C30" s="22">
        <v>3</v>
      </c>
      <c r="D30" s="23">
        <v>3.5</v>
      </c>
      <c r="E30" s="38">
        <v>3.5</v>
      </c>
      <c r="F30" s="22">
        <f t="shared" si="0"/>
        <v>1.4399819999999997</v>
      </c>
      <c r="G30" s="13">
        <f t="shared" si="1"/>
        <v>0.69901428045774328</v>
      </c>
      <c r="H30" s="74">
        <f t="shared" si="2"/>
        <v>0</v>
      </c>
      <c r="I30" s="75">
        <f t="shared" si="3"/>
        <v>0</v>
      </c>
    </row>
    <row r="31" spans="1:9">
      <c r="A31" s="14" t="s">
        <v>31</v>
      </c>
      <c r="B31" s="26">
        <v>1.1000000000000001</v>
      </c>
      <c r="C31" s="26">
        <v>3</v>
      </c>
      <c r="D31" s="27">
        <v>2.5</v>
      </c>
      <c r="E31" s="39">
        <v>2.5</v>
      </c>
      <c r="F31" s="26">
        <f t="shared" si="0"/>
        <v>1.4</v>
      </c>
      <c r="G31" s="18">
        <f t="shared" si="1"/>
        <v>1.2727272727272725</v>
      </c>
      <c r="H31" s="74">
        <f t="shared" si="2"/>
        <v>0</v>
      </c>
      <c r="I31" s="75">
        <f t="shared" si="3"/>
        <v>0</v>
      </c>
    </row>
    <row r="32" spans="1:9">
      <c r="A32" s="14" t="s">
        <v>32</v>
      </c>
      <c r="B32" s="26">
        <v>0.96001800000000004</v>
      </c>
      <c r="C32" s="73">
        <v>0</v>
      </c>
      <c r="D32" s="27">
        <v>1</v>
      </c>
      <c r="E32" s="39">
        <v>1</v>
      </c>
      <c r="F32" s="26">
        <f t="shared" si="0"/>
        <v>3.9981999999999962E-2</v>
      </c>
      <c r="G32" s="18">
        <f t="shared" si="1"/>
        <v>4.1647135782870694E-2</v>
      </c>
      <c r="H32" s="74">
        <f t="shared" si="2"/>
        <v>0</v>
      </c>
      <c r="I32" s="75">
        <f t="shared" si="3"/>
        <v>0</v>
      </c>
    </row>
    <row r="33" spans="1:9" s="1" customFormat="1">
      <c r="A33" s="7" t="s">
        <v>33</v>
      </c>
      <c r="B33" s="40">
        <v>1.025021</v>
      </c>
      <c r="C33" s="73">
        <v>0</v>
      </c>
      <c r="D33" s="41">
        <v>1</v>
      </c>
      <c r="E33" s="77">
        <v>0</v>
      </c>
      <c r="F33" s="40">
        <f t="shared" si="0"/>
        <v>-1.025021</v>
      </c>
      <c r="G33" s="42">
        <f t="shared" si="1"/>
        <v>-1</v>
      </c>
      <c r="H33" s="40">
        <f t="shared" si="2"/>
        <v>-1</v>
      </c>
      <c r="I33" s="42">
        <f t="shared" si="3"/>
        <v>-1</v>
      </c>
    </row>
    <row r="34" spans="1:9" s="1" customFormat="1">
      <c r="A34" s="7" t="s">
        <v>34</v>
      </c>
      <c r="B34" s="19">
        <v>55</v>
      </c>
      <c r="C34" s="19">
        <v>60</v>
      </c>
      <c r="D34" s="20">
        <v>55</v>
      </c>
      <c r="E34" s="31">
        <v>55</v>
      </c>
      <c r="F34" s="74">
        <f t="shared" si="0"/>
        <v>0</v>
      </c>
      <c r="G34" s="75">
        <f t="shared" si="1"/>
        <v>0</v>
      </c>
      <c r="H34" s="74">
        <f t="shared" si="2"/>
        <v>0</v>
      </c>
      <c r="I34" s="75">
        <f t="shared" si="3"/>
        <v>0</v>
      </c>
    </row>
    <row r="35" spans="1:9" s="1" customFormat="1" ht="30">
      <c r="A35" s="7" t="s">
        <v>35</v>
      </c>
      <c r="B35" s="81">
        <v>4.8259179999999997</v>
      </c>
      <c r="C35" s="81">
        <v>6.9636440000000004</v>
      </c>
      <c r="D35" s="82">
        <v>4.5999999999999996</v>
      </c>
      <c r="E35" s="66">
        <v>3.5999999999999996</v>
      </c>
      <c r="F35" s="81">
        <f t="shared" si="0"/>
        <v>-1.2259180000000001</v>
      </c>
      <c r="G35" s="71">
        <f t="shared" si="1"/>
        <v>-0.25402793831142595</v>
      </c>
      <c r="H35" s="81">
        <f t="shared" si="2"/>
        <v>-1</v>
      </c>
      <c r="I35" s="71">
        <f t="shared" si="3"/>
        <v>-0.21739130434782611</v>
      </c>
    </row>
    <row r="36" spans="1:9" s="1" customFormat="1">
      <c r="A36" s="7" t="s">
        <v>36</v>
      </c>
      <c r="B36" s="19">
        <v>9.1900750000000002</v>
      </c>
      <c r="C36" s="73">
        <v>0</v>
      </c>
      <c r="D36" s="20">
        <v>9.19</v>
      </c>
      <c r="E36" s="31">
        <v>19.189999999999998</v>
      </c>
      <c r="F36" s="19">
        <f t="shared" si="0"/>
        <v>9.9999249999999975</v>
      </c>
      <c r="G36" s="13">
        <f t="shared" si="1"/>
        <v>1.0881222405693096</v>
      </c>
      <c r="H36" s="19">
        <f t="shared" si="2"/>
        <v>9.9999999999999982</v>
      </c>
      <c r="I36" s="13">
        <f t="shared" si="3"/>
        <v>1.088139281828074</v>
      </c>
    </row>
    <row r="37" spans="1:9" s="1" customFormat="1" ht="30">
      <c r="A37" s="7" t="s">
        <v>37</v>
      </c>
      <c r="B37" s="81">
        <v>6.98</v>
      </c>
      <c r="C37" s="81">
        <v>9.6</v>
      </c>
      <c r="D37" s="82">
        <v>5.53</v>
      </c>
      <c r="E37" s="66">
        <v>6</v>
      </c>
      <c r="F37" s="81">
        <f t="shared" si="0"/>
        <v>-0.98000000000000043</v>
      </c>
      <c r="G37" s="71">
        <f t="shared" si="1"/>
        <v>-0.14040114613180521</v>
      </c>
      <c r="H37" s="81">
        <f t="shared" si="2"/>
        <v>0.46999999999999975</v>
      </c>
      <c r="I37" s="71">
        <f t="shared" si="3"/>
        <v>8.4990958408679873E-2</v>
      </c>
    </row>
    <row r="38" spans="1:9" s="1" customFormat="1">
      <c r="A38" s="7" t="s">
        <v>38</v>
      </c>
      <c r="B38" s="19">
        <v>6.8820259999999998</v>
      </c>
      <c r="C38" s="73">
        <v>0</v>
      </c>
      <c r="D38" s="20">
        <v>6.5</v>
      </c>
      <c r="E38" s="31">
        <v>6.5</v>
      </c>
      <c r="F38" s="19">
        <f t="shared" si="0"/>
        <v>-0.38202599999999975</v>
      </c>
      <c r="G38" s="13">
        <f t="shared" si="1"/>
        <v>-5.5510688276969568E-2</v>
      </c>
      <c r="H38" s="74">
        <f t="shared" si="2"/>
        <v>0</v>
      </c>
      <c r="I38" s="75">
        <f t="shared" si="3"/>
        <v>0</v>
      </c>
    </row>
    <row r="39" spans="1:9" s="1" customFormat="1">
      <c r="A39" s="7" t="s">
        <v>39</v>
      </c>
      <c r="B39" s="19">
        <v>11.403791999999999</v>
      </c>
      <c r="C39" s="73">
        <v>0</v>
      </c>
      <c r="D39" s="20">
        <v>11.5</v>
      </c>
      <c r="E39" s="31">
        <v>10.5</v>
      </c>
      <c r="F39" s="19">
        <f t="shared" si="0"/>
        <v>-0.90379199999999926</v>
      </c>
      <c r="G39" s="13">
        <f t="shared" si="1"/>
        <v>-7.925363773734205E-2</v>
      </c>
      <c r="H39" s="19">
        <f t="shared" si="2"/>
        <v>-1</v>
      </c>
      <c r="I39" s="13">
        <f t="shared" si="3"/>
        <v>-8.6956521739130432E-2</v>
      </c>
    </row>
    <row r="40" spans="1:9" s="1" customFormat="1">
      <c r="A40" s="7" t="s">
        <v>40</v>
      </c>
      <c r="B40" s="19">
        <v>1</v>
      </c>
      <c r="C40" s="73">
        <v>0</v>
      </c>
      <c r="D40" s="20">
        <v>2</v>
      </c>
      <c r="E40" s="31">
        <v>2</v>
      </c>
      <c r="F40" s="19">
        <f t="shared" si="0"/>
        <v>1</v>
      </c>
      <c r="G40" s="13">
        <f t="shared" si="1"/>
        <v>1</v>
      </c>
      <c r="H40" s="74">
        <f t="shared" si="2"/>
        <v>0</v>
      </c>
      <c r="I40" s="75">
        <f t="shared" si="3"/>
        <v>0</v>
      </c>
    </row>
    <row r="41" spans="1:9" s="1" customFormat="1" ht="30">
      <c r="A41" s="7" t="s">
        <v>41</v>
      </c>
      <c r="B41" s="70">
        <v>29.091761999999999</v>
      </c>
      <c r="C41" s="73">
        <v>0</v>
      </c>
      <c r="D41" s="68">
        <v>32.53</v>
      </c>
      <c r="E41" s="80">
        <v>32.53</v>
      </c>
      <c r="F41" s="70">
        <f t="shared" si="0"/>
        <v>3.4382380000000019</v>
      </c>
      <c r="G41" s="71">
        <f t="shared" si="1"/>
        <v>0.11818596618520398</v>
      </c>
      <c r="H41" s="74">
        <f t="shared" si="2"/>
        <v>0</v>
      </c>
      <c r="I41" s="75">
        <f t="shared" si="3"/>
        <v>0</v>
      </c>
    </row>
    <row r="42" spans="1:9" s="1" customFormat="1">
      <c r="A42" s="14" t="s">
        <v>42</v>
      </c>
      <c r="B42" s="73">
        <v>0</v>
      </c>
      <c r="C42" s="73">
        <v>0</v>
      </c>
      <c r="D42" s="16">
        <v>1</v>
      </c>
      <c r="E42" s="43">
        <v>1</v>
      </c>
      <c r="F42" s="15">
        <f t="shared" si="0"/>
        <v>1</v>
      </c>
      <c r="G42" s="83" t="str">
        <f>IF(B42&lt;&gt;0,F42/B42,"N/A  ")</f>
        <v xml:space="preserve">N/A  </v>
      </c>
      <c r="H42" s="74">
        <f t="shared" si="2"/>
        <v>0</v>
      </c>
      <c r="I42" s="75">
        <f t="shared" si="3"/>
        <v>0</v>
      </c>
    </row>
    <row r="43" spans="1:9" s="1" customFormat="1">
      <c r="A43" s="14" t="s">
        <v>43</v>
      </c>
      <c r="B43" s="15">
        <v>29.091761999999999</v>
      </c>
      <c r="C43" s="73">
        <v>0</v>
      </c>
      <c r="D43" s="16">
        <v>31.53</v>
      </c>
      <c r="E43" s="43">
        <v>31.53</v>
      </c>
      <c r="F43" s="15">
        <f t="shared" si="0"/>
        <v>2.4382380000000019</v>
      </c>
      <c r="G43" s="18">
        <f t="shared" si="1"/>
        <v>8.3811973987687721E-2</v>
      </c>
      <c r="H43" s="74">
        <f t="shared" si="2"/>
        <v>0</v>
      </c>
      <c r="I43" s="75">
        <f t="shared" si="3"/>
        <v>0</v>
      </c>
    </row>
    <row r="44" spans="1:9" s="1" customFormat="1" ht="30">
      <c r="A44" s="7" t="s">
        <v>44</v>
      </c>
      <c r="B44" s="81">
        <v>0.61</v>
      </c>
      <c r="C44" s="73">
        <v>0</v>
      </c>
      <c r="D44" s="82">
        <v>0.6</v>
      </c>
      <c r="E44" s="66">
        <v>0.6</v>
      </c>
      <c r="F44" s="81">
        <f t="shared" si="0"/>
        <v>-1.0000000000000009E-2</v>
      </c>
      <c r="G44" s="71">
        <f t="shared" si="1"/>
        <v>-1.6393442622950834E-2</v>
      </c>
      <c r="H44" s="74">
        <f t="shared" si="2"/>
        <v>0</v>
      </c>
      <c r="I44" s="75">
        <f t="shared" si="3"/>
        <v>0</v>
      </c>
    </row>
    <row r="45" spans="1:9" s="1" customFormat="1">
      <c r="A45" s="7" t="s">
        <v>45</v>
      </c>
      <c r="B45" s="73">
        <v>0</v>
      </c>
      <c r="C45" s="73">
        <v>0</v>
      </c>
      <c r="D45" s="73">
        <v>0</v>
      </c>
      <c r="E45" s="77">
        <v>0</v>
      </c>
      <c r="F45" s="74">
        <f t="shared" si="0"/>
        <v>0</v>
      </c>
      <c r="G45" s="84" t="str">
        <f>IF(B45&lt;&gt;0,F45/B45,"N/A  ")</f>
        <v xml:space="preserve">N/A  </v>
      </c>
      <c r="H45" s="74">
        <f t="shared" si="2"/>
        <v>0</v>
      </c>
      <c r="I45" s="84" t="str">
        <f>IF(D45&lt;&gt;0,H45/D45,"N/A  ")</f>
        <v xml:space="preserve">N/A  </v>
      </c>
    </row>
    <row r="46" spans="1:9" s="1" customFormat="1" ht="17.25" customHeight="1">
      <c r="A46" s="7" t="s">
        <v>46</v>
      </c>
      <c r="B46" s="19">
        <v>2.1569950000000002</v>
      </c>
      <c r="C46" s="73">
        <v>0</v>
      </c>
      <c r="D46" s="20">
        <v>1</v>
      </c>
      <c r="E46" s="77">
        <v>0</v>
      </c>
      <c r="F46" s="19">
        <f t="shared" si="0"/>
        <v>-2.1569950000000002</v>
      </c>
      <c r="G46" s="13">
        <f t="shared" si="1"/>
        <v>-1</v>
      </c>
      <c r="H46" s="19">
        <f t="shared" si="2"/>
        <v>-1</v>
      </c>
      <c r="I46" s="13">
        <f t="shared" si="3"/>
        <v>-1</v>
      </c>
    </row>
    <row r="47" spans="1:9" s="1" customFormat="1" ht="15.75" thickBot="1">
      <c r="A47" s="44" t="s">
        <v>47</v>
      </c>
      <c r="B47" s="45">
        <v>3</v>
      </c>
      <c r="C47" s="45">
        <v>1.68</v>
      </c>
      <c r="D47" s="46">
        <v>3</v>
      </c>
      <c r="E47" s="47">
        <v>3</v>
      </c>
      <c r="F47" s="86">
        <f>E47-B47</f>
        <v>0</v>
      </c>
      <c r="G47" s="87">
        <f>IF(B47&lt;&gt;0,F47/B47,"")</f>
        <v>0</v>
      </c>
      <c r="H47" s="88">
        <f>E47-D47</f>
        <v>0</v>
      </c>
      <c r="I47" s="87">
        <f>IF(D47&lt;&gt;0,H47/D47,"")</f>
        <v>0</v>
      </c>
    </row>
    <row r="48" spans="1:9" s="48" customFormat="1" ht="14.25">
      <c r="A48" s="49" t="s">
        <v>48</v>
      </c>
      <c r="B48" s="50">
        <f>SUM(B9,B13,B14,B16,B19,B20,B21,B27,B22,B23,,B47,B30,B33,,B35,B36,B37,B40,B42,B44,B45,B46)</f>
        <v>211.21113061000005</v>
      </c>
      <c r="C48" s="50">
        <f>SUM(C9,C13,C14,C16,C19,C20,C21,C27,C22,C23,,C47,C30,C33,,C35,C36,C37,C40,C42,C44,C45,C46)</f>
        <v>64.136375999999998</v>
      </c>
      <c r="D48" s="51">
        <f>SUM(D9,D13,D14,D16,D19,D20,D21,D27,D22,D23,,D47,D30,D33,,D35,D36,D37,D40,D42,D44,D45,D46)</f>
        <v>233.18</v>
      </c>
      <c r="E48" s="52">
        <f>SUM(E9,E13,E14,E16,E19,E20,E21,E27,E22,E23,,E47,E30,E33,,E35,E36,E37,E40,E42,E44,E45,E46)</f>
        <v>245.52</v>
      </c>
      <c r="F48" s="50">
        <f>E48-B48</f>
        <v>34.308869389999956</v>
      </c>
      <c r="G48" s="53">
        <f>IF(B48&lt;&gt;0,F48/B48,"")</f>
        <v>0.16243873744206716</v>
      </c>
      <c r="H48" s="50">
        <f>E48-D48</f>
        <v>12.340000000000003</v>
      </c>
      <c r="I48" s="53">
        <f>IF(D48&lt;&gt;0,H48/D48,"")</f>
        <v>5.2920490608113914E-2</v>
      </c>
    </row>
    <row r="49" spans="1:9" s="48" customFormat="1" ht="14.25">
      <c r="A49" s="49" t="s">
        <v>49</v>
      </c>
      <c r="B49" s="50">
        <f>SUM(B10,B11,B12,B18,B17,B28,B25,B29,B34,B38,B39,B43)</f>
        <v>417.32234600000004</v>
      </c>
      <c r="C49" s="50">
        <f>SUM(C10,C11,C12,C18,C17,C28,C25,C29,C34,C38,C39,C43)</f>
        <v>85</v>
      </c>
      <c r="D49" s="51">
        <f>SUM(D10,D11,D12,D18,D17,D28,D25,D29,D34,D38,D39,D43)</f>
        <v>432.26</v>
      </c>
      <c r="E49" s="52">
        <f>SUM(E10,E11,E12,E18,E17,E28,E25,E29,E34,E38,E39,E43)</f>
        <v>442.65999999999997</v>
      </c>
      <c r="F49" s="50">
        <f>E49-B49</f>
        <v>25.33765399999993</v>
      </c>
      <c r="G49" s="53">
        <f>IF(B49&lt;&gt;0,F49/B49,"")</f>
        <v>6.0714826902655068E-2</v>
      </c>
      <c r="H49" s="50">
        <f>E49-D49</f>
        <v>10.399999999999977</v>
      </c>
      <c r="I49" s="53">
        <f>IF(D49&lt;&gt;0,H49/D49,"")</f>
        <v>2.4059593763012949E-2</v>
      </c>
    </row>
    <row r="50" spans="1:9" s="48" customFormat="1" ht="15.75" thickBot="1">
      <c r="A50" s="54" t="s">
        <v>50</v>
      </c>
      <c r="B50" s="55">
        <f>SUM(B24)</f>
        <v>89.078044000000006</v>
      </c>
      <c r="C50" s="89">
        <f>SUM(C24)</f>
        <v>0</v>
      </c>
      <c r="D50" s="56">
        <f>SUM(D24)</f>
        <v>100</v>
      </c>
      <c r="E50" s="57">
        <f>SUM(E24)</f>
        <v>100</v>
      </c>
      <c r="F50" s="55">
        <f>E50-B50</f>
        <v>10.921955999999994</v>
      </c>
      <c r="G50" s="58">
        <f>IF(B50&lt;&gt;0,F50/B50,"")</f>
        <v>0.12261108921520542</v>
      </c>
      <c r="H50" s="90">
        <f>E50-D50</f>
        <v>0</v>
      </c>
      <c r="I50" s="91">
        <f>IF(D50&lt;&gt;0,H50/D50,"")</f>
        <v>0</v>
      </c>
    </row>
    <row r="51" spans="1:9" ht="16.5" thickTop="1" thickBot="1">
      <c r="A51" s="59" t="s">
        <v>51</v>
      </c>
      <c r="B51" s="60">
        <f>SUM(B48:B50)</f>
        <v>717.61152061000007</v>
      </c>
      <c r="C51" s="60">
        <f>SUM(C48:C50)</f>
        <v>149.13637599999998</v>
      </c>
      <c r="D51" s="61">
        <f>SUM(D48:D50)</f>
        <v>765.44</v>
      </c>
      <c r="E51" s="62">
        <f>SUM(E48:E50)</f>
        <v>788.18</v>
      </c>
      <c r="F51" s="60">
        <f>E51-B51</f>
        <v>70.568479389999879</v>
      </c>
      <c r="G51" s="63">
        <f>IF(B51&lt;&gt;0,F51/B51,"")</f>
        <v>9.8337996761832497E-2</v>
      </c>
      <c r="H51" s="60">
        <f>E51-D51</f>
        <v>22.739999999999895</v>
      </c>
      <c r="I51" s="63">
        <f>IF(D51&lt;&gt;0,H51/D51,"")</f>
        <v>2.9708403010033305E-2</v>
      </c>
    </row>
    <row r="52" spans="1:9" ht="30" customHeight="1">
      <c r="A52" s="94" t="s">
        <v>52</v>
      </c>
      <c r="B52" s="94"/>
      <c r="C52" s="94"/>
      <c r="D52" s="94"/>
      <c r="E52" s="94"/>
      <c r="F52" s="94"/>
      <c r="G52" s="94"/>
      <c r="H52" s="94"/>
      <c r="I52" s="94"/>
    </row>
    <row r="53" spans="1:9">
      <c r="A53" s="96" t="s">
        <v>57</v>
      </c>
      <c r="B53" s="96"/>
      <c r="C53" s="96"/>
      <c r="D53" s="96"/>
      <c r="E53" s="96"/>
      <c r="F53" s="96"/>
      <c r="G53" s="96"/>
      <c r="H53" s="96"/>
      <c r="I53" s="96"/>
    </row>
    <row r="54" spans="1:9" ht="24.75" customHeight="1">
      <c r="A54" s="95" t="s">
        <v>58</v>
      </c>
      <c r="B54" s="95"/>
      <c r="C54" s="95"/>
      <c r="D54" s="95"/>
      <c r="E54" s="95"/>
      <c r="F54" s="95"/>
      <c r="G54" s="95"/>
      <c r="H54" s="95"/>
      <c r="I54" s="95"/>
    </row>
  </sheetData>
  <mergeCells count="14">
    <mergeCell ref="H6:I6"/>
    <mergeCell ref="A52:I52"/>
    <mergeCell ref="A54:I54"/>
    <mergeCell ref="A53:I53"/>
    <mergeCell ref="A1:I1"/>
    <mergeCell ref="A2:I2"/>
    <mergeCell ref="A4:I4"/>
    <mergeCell ref="A5:A7"/>
    <mergeCell ref="B5:B7"/>
    <mergeCell ref="C5:C7"/>
    <mergeCell ref="D5:D7"/>
    <mergeCell ref="E5:E7"/>
    <mergeCell ref="F5:I5"/>
    <mergeCell ref="F6:G6"/>
  </mergeCells>
  <printOptions horizontalCentered="1"/>
  <pageMargins left="0.7" right="0.7" top="0.56000000000000005" bottom="0.59" header="0.3" footer="0.3"/>
  <pageSetup scale="68" firstPageNumber="10" orientation="portrait" useFirstPageNumber="1" r:id="rId1"/>
  <headerFooter scaleWithDoc="0">
    <oddFooter>&amp;C&amp;"Times New Roman,Regular"&amp;10Summary Tables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Broadening Participation</vt:lpstr>
      <vt:lpstr>'NSF Broadening Participation'!Print_Area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thiggins</cp:lastModifiedBy>
  <cp:lastPrinted>2010-01-26T13:06:04Z</cp:lastPrinted>
  <dcterms:created xsi:type="dcterms:W3CDTF">2010-01-25T15:26:50Z</dcterms:created>
  <dcterms:modified xsi:type="dcterms:W3CDTF">2010-01-26T23:28:29Z</dcterms:modified>
</cp:coreProperties>
</file>