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60" windowWidth="14025" windowHeight="10920"/>
  </bookViews>
  <sheets>
    <sheet name="Summary of bugetary resources" sheetId="3" r:id="rId1"/>
  </sheets>
  <definedNames>
    <definedName name="_xlnm.Print_Area" localSheetId="0">'Summary of bugetary resources'!$A$1:$K$67</definedName>
  </definedNames>
  <calcPr calcId="125725"/>
</workbook>
</file>

<file path=xl/calcChain.xml><?xml version="1.0" encoding="utf-8"?>
<calcChain xmlns="http://schemas.openxmlformats.org/spreadsheetml/2006/main">
  <c r="I27" i="3"/>
  <c r="K27" s="1"/>
  <c r="B31"/>
  <c r="B33" s="1"/>
  <c r="B18"/>
  <c r="B10"/>
  <c r="B12"/>
  <c r="B9"/>
  <c r="J65"/>
  <c r="H64"/>
  <c r="F64"/>
  <c r="D64"/>
  <c r="B64"/>
  <c r="I60"/>
  <c r="K60" s="1"/>
  <c r="H57"/>
  <c r="D57"/>
  <c r="B57"/>
  <c r="F54"/>
  <c r="F57" s="1"/>
  <c r="I53"/>
  <c r="K53" s="1"/>
  <c r="H51"/>
  <c r="F51"/>
  <c r="D51"/>
  <c r="B51"/>
  <c r="I47"/>
  <c r="K47" s="1"/>
  <c r="H33"/>
  <c r="G33"/>
  <c r="E33"/>
  <c r="D33"/>
  <c r="F28"/>
  <c r="F33" s="1"/>
  <c r="H25"/>
  <c r="D25"/>
  <c r="B25"/>
  <c r="F22"/>
  <c r="F25" s="1"/>
  <c r="I21"/>
  <c r="K21" s="1"/>
  <c r="H19"/>
  <c r="D17"/>
  <c r="D19" s="1"/>
  <c r="I15"/>
  <c r="K15" s="1"/>
  <c r="B15"/>
  <c r="B19" s="1"/>
  <c r="H11"/>
  <c r="H13" s="1"/>
  <c r="D11"/>
  <c r="D13" s="1"/>
  <c r="B8"/>
  <c r="I7"/>
  <c r="K7" s="1"/>
  <c r="B7"/>
  <c r="I51" l="1"/>
  <c r="I25"/>
  <c r="K25" s="1"/>
  <c r="H58"/>
  <c r="I64"/>
  <c r="K64" s="1"/>
  <c r="F16"/>
  <c r="F19" s="1"/>
  <c r="I19" s="1"/>
  <c r="K19" s="1"/>
  <c r="I33"/>
  <c r="K33" s="1"/>
  <c r="D58"/>
  <c r="D65" s="1"/>
  <c r="F8"/>
  <c r="F11" s="1"/>
  <c r="I11" s="1"/>
  <c r="K51"/>
  <c r="I57"/>
  <c r="K57" s="1"/>
  <c r="B11" l="1"/>
  <c r="B13" s="1"/>
  <c r="B58" s="1"/>
  <c r="B65" s="1"/>
  <c r="K11"/>
  <c r="F13"/>
  <c r="F58" s="1"/>
  <c r="H65"/>
  <c r="I13" l="1"/>
  <c r="K13" s="1"/>
  <c r="F65" l="1"/>
  <c r="I58"/>
  <c r="I65" s="1"/>
  <c r="K65" l="1"/>
  <c r="K58"/>
</calcChain>
</file>

<file path=xl/sharedStrings.xml><?xml version="1.0" encoding="utf-8"?>
<sst xmlns="http://schemas.openxmlformats.org/spreadsheetml/2006/main" count="88" uniqueCount="38">
  <si>
    <t>(DOLLARS IN MILLIONS)</t>
  </si>
  <si>
    <t xml:space="preserve">RESEARCH AND RELATED ACTIVITIES </t>
  </si>
  <si>
    <t>Unobligated Balance Available Start of Year</t>
  </si>
  <si>
    <t>Unobligated Balance Available End of Year</t>
  </si>
  <si>
    <t>MAJOR RESEARCH EQUIPMENT &amp; FACILITIES CONSTRUCTION</t>
  </si>
  <si>
    <t>NATIONAL SCIENCE BOARD</t>
  </si>
  <si>
    <t xml:space="preserve">OFFICE OF INSPECTOR GENERAL </t>
  </si>
  <si>
    <t xml:space="preserve">TOTAL, NATIONAL SCIENCE FOUNDATION </t>
  </si>
  <si>
    <t>Totals may not add due to rounding.</t>
  </si>
  <si>
    <t>Actual</t>
  </si>
  <si>
    <t>Request</t>
  </si>
  <si>
    <t>Amount</t>
  </si>
  <si>
    <t>Percent</t>
  </si>
  <si>
    <t>FY 2009</t>
  </si>
  <si>
    <t xml:space="preserve">Appropriation </t>
  </si>
  <si>
    <t>AGENCY OPERATIONS AND AWARD MANAGEMENT</t>
  </si>
  <si>
    <t>Total Budgetary Resources</t>
  </si>
  <si>
    <t xml:space="preserve">TOTAL DISCRETIONARY, NATIONAL SCIENCE FOUNDATION </t>
  </si>
  <si>
    <t>Appropriation, Mandatory</t>
  </si>
  <si>
    <t>EDUCATION AND HUMAN RESOURCES, H-1B</t>
  </si>
  <si>
    <t xml:space="preserve">Subtotal, R&amp;RA </t>
  </si>
  <si>
    <t>FY 2010</t>
  </si>
  <si>
    <t>ARRA</t>
  </si>
  <si>
    <t xml:space="preserve">SUMMARY OF FY 2011 BUDGETARY RESOURCES BY APPROPRIATION  </t>
  </si>
  <si>
    <t xml:space="preserve">           Omnibus</t>
  </si>
  <si>
    <t>FY 2011</t>
  </si>
  <si>
    <t xml:space="preserve"> </t>
  </si>
  <si>
    <t>Subtotal, AOAM</t>
  </si>
  <si>
    <t>Change Over</t>
  </si>
  <si>
    <t>Estimate</t>
  </si>
  <si>
    <t>FY 2010 Estimate</t>
  </si>
  <si>
    <r>
      <t>1</t>
    </r>
    <r>
      <rPr>
        <sz val="8"/>
        <rFont val="Times New Roman"/>
        <family val="1"/>
      </rPr>
      <t>Adjustments include upward and downward adjustments to prior year obligations</t>
    </r>
  </si>
  <si>
    <r>
      <t>Transferred to/from other funds</t>
    </r>
    <r>
      <rPr>
        <vertAlign val="superscript"/>
        <sz val="10"/>
        <rFont val="Times New Roman"/>
        <family val="1"/>
      </rPr>
      <t>2</t>
    </r>
  </si>
  <si>
    <r>
      <t>Adjustments to Prior Year Accounts</t>
    </r>
    <r>
      <rPr>
        <vertAlign val="superscript"/>
        <sz val="10"/>
        <color indexed="8"/>
        <rFont val="Times New Roman"/>
        <family val="1"/>
      </rPr>
      <t>1</t>
    </r>
  </si>
  <si>
    <t>EDUCATION AND HUMAN RESOURCES</t>
  </si>
  <si>
    <r>
      <t>2</t>
    </r>
    <r>
      <rPr>
        <sz val="8"/>
        <color indexed="8"/>
        <rFont val="Times New Roman"/>
        <family val="1"/>
      </rPr>
      <t xml:space="preserve">In FY2009, NSF obligated incoming transfers $3.22 million from USAID for Civilian Research and Development Foundation (CRDF).  These transfers were allocated as </t>
    </r>
  </si>
  <si>
    <t xml:space="preserve"> follows: $3.07 million Research and Related Activities, $0.15M Agency Operations and Award Management. In FY2010, NSF transferred $54 million to U.S. Coast Guard </t>
  </si>
  <si>
    <t>Operating Expenses for ice breaking services.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</si>
</sst>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&quot;$&quot;#,##0"/>
    <numFmt numFmtId="168" formatCode="#,##0.00;\-#,##0.00;&quot;-&quot;??"/>
    <numFmt numFmtId="169" formatCode="&quot;$&quot;#,##0.00;\-&quot;$&quot;#,##0.00;&quot;-&quot;??"/>
    <numFmt numFmtId="170" formatCode="0.000"/>
    <numFmt numFmtId="171" formatCode="0.00000000000000"/>
    <numFmt numFmtId="172" formatCode="#,##0.0000"/>
    <numFmt numFmtId="173" formatCode="&quot;$&quot;#,##0.000"/>
  </numFmts>
  <fonts count="24">
    <font>
      <sz val="10"/>
      <name val="Arial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1">
    <xf numFmtId="0" fontId="0" fillId="0" borderId="0" xfId="0"/>
    <xf numFmtId="0" fontId="4" fillId="0" borderId="0" xfId="0" applyFont="1" applyFill="1"/>
    <xf numFmtId="5" fontId="7" fillId="0" borderId="0" xfId="3" applyNumberFormat="1" applyFont="1" applyFill="1" applyBorder="1"/>
    <xf numFmtId="0" fontId="7" fillId="0" borderId="0" xfId="3" applyFont="1" applyFill="1" applyBorder="1"/>
    <xf numFmtId="164" fontId="9" fillId="0" borderId="0" xfId="3" applyNumberFormat="1" applyFont="1" applyFill="1" applyBorder="1"/>
    <xf numFmtId="5" fontId="11" fillId="0" borderId="0" xfId="3" applyNumberFormat="1" applyFont="1" applyFill="1" applyBorder="1"/>
    <xf numFmtId="5" fontId="8" fillId="0" borderId="0" xfId="3" applyNumberFormat="1" applyFont="1" applyFill="1" applyBorder="1"/>
    <xf numFmtId="39" fontId="8" fillId="0" borderId="0" xfId="3" applyNumberFormat="1" applyFont="1" applyFill="1" applyBorder="1"/>
    <xf numFmtId="0" fontId="13" fillId="0" borderId="0" xfId="0" applyFont="1" applyFill="1"/>
    <xf numFmtId="4" fontId="13" fillId="0" borderId="0" xfId="0" applyNumberFormat="1" applyFont="1" applyFill="1"/>
    <xf numFmtId="0" fontId="6" fillId="0" borderId="0" xfId="0" applyFont="1" applyFill="1"/>
    <xf numFmtId="0" fontId="6" fillId="0" borderId="1" xfId="0" applyFont="1" applyFill="1" applyBorder="1"/>
    <xf numFmtId="0" fontId="6" fillId="0" borderId="0" xfId="3" applyFont="1" applyFill="1" applyBorder="1"/>
    <xf numFmtId="164" fontId="8" fillId="0" borderId="0" xfId="3" applyNumberFormat="1" applyFont="1" applyFill="1" applyBorder="1"/>
    <xf numFmtId="0" fontId="14" fillId="0" borderId="0" xfId="0" applyFont="1" applyFill="1"/>
    <xf numFmtId="5" fontId="15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/>
    <xf numFmtId="168" fontId="6" fillId="0" borderId="0" xfId="3" applyNumberFormat="1" applyFont="1" applyFill="1" applyBorder="1"/>
    <xf numFmtId="0" fontId="1" fillId="0" borderId="0" xfId="0" applyFont="1" applyFill="1"/>
    <xf numFmtId="5" fontId="6" fillId="0" borderId="0" xfId="3" applyNumberFormat="1" applyFont="1" applyFill="1" applyBorder="1"/>
    <xf numFmtId="37" fontId="6" fillId="0" borderId="0" xfId="3" applyNumberFormat="1" applyFont="1" applyFill="1" applyBorder="1"/>
    <xf numFmtId="166" fontId="6" fillId="0" borderId="2" xfId="3" applyNumberFormat="1" applyFont="1" applyFill="1" applyBorder="1"/>
    <xf numFmtId="43" fontId="6" fillId="0" borderId="0" xfId="1" applyFont="1" applyFill="1" applyBorder="1"/>
    <xf numFmtId="43" fontId="6" fillId="0" borderId="0" xfId="3" applyNumberFormat="1" applyFont="1" applyFill="1" applyBorder="1"/>
    <xf numFmtId="169" fontId="6" fillId="0" borderId="2" xfId="3" applyNumberFormat="1" applyFont="1" applyFill="1" applyBorder="1"/>
    <xf numFmtId="4" fontId="16" fillId="0" borderId="0" xfId="3" applyNumberFormat="1" applyFont="1" applyFill="1" applyBorder="1"/>
    <xf numFmtId="169" fontId="16" fillId="0" borderId="0" xfId="3" applyNumberFormat="1" applyFont="1" applyFill="1" applyBorder="1"/>
    <xf numFmtId="168" fontId="17" fillId="0" borderId="0" xfId="1" applyNumberFormat="1" applyFont="1" applyFill="1" applyBorder="1"/>
    <xf numFmtId="168" fontId="16" fillId="0" borderId="0" xfId="3" applyNumberFormat="1" applyFont="1" applyFill="1" applyBorder="1"/>
    <xf numFmtId="168" fontId="17" fillId="0" borderId="0" xfId="3" applyNumberFormat="1" applyFont="1" applyFill="1" applyBorder="1"/>
    <xf numFmtId="4" fontId="17" fillId="0" borderId="0" xfId="3" applyNumberFormat="1" applyFont="1" applyFill="1" applyBorder="1"/>
    <xf numFmtId="169" fontId="17" fillId="0" borderId="3" xfId="3" applyNumberFormat="1" applyFont="1" applyFill="1" applyBorder="1"/>
    <xf numFmtId="0" fontId="18" fillId="0" borderId="0" xfId="3" applyFont="1" applyFill="1" applyBorder="1"/>
    <xf numFmtId="0" fontId="17" fillId="0" borderId="0" xfId="3" applyFont="1" applyFill="1" applyBorder="1"/>
    <xf numFmtId="0" fontId="21" fillId="0" borderId="2" xfId="3" applyFont="1" applyFill="1" applyBorder="1"/>
    <xf numFmtId="0" fontId="22" fillId="0" borderId="0" xfId="3" applyFont="1" applyFill="1" applyBorder="1"/>
    <xf numFmtId="0" fontId="22" fillId="0" borderId="0" xfId="3" applyFont="1" applyFill="1" applyBorder="1" applyAlignment="1">
      <alignment wrapText="1"/>
    </xf>
    <xf numFmtId="0" fontId="21" fillId="0" borderId="3" xfId="3" applyFont="1" applyFill="1" applyBorder="1"/>
    <xf numFmtId="0" fontId="15" fillId="0" borderId="0" xfId="3" applyFont="1" applyFill="1" applyBorder="1"/>
    <xf numFmtId="0" fontId="21" fillId="0" borderId="0" xfId="0" applyFont="1" applyFill="1" applyAlignment="1" applyProtection="1">
      <alignment horizontal="right"/>
    </xf>
    <xf numFmtId="0" fontId="21" fillId="0" borderId="0" xfId="0" applyFont="1" applyFill="1"/>
    <xf numFmtId="37" fontId="21" fillId="0" borderId="0" xfId="0" applyNumberFormat="1" applyFont="1" applyFill="1" applyAlignment="1" applyProtection="1">
      <alignment horizontal="right"/>
    </xf>
    <xf numFmtId="0" fontId="21" fillId="0" borderId="0" xfId="0" applyFont="1" applyFill="1" applyAlignment="1">
      <alignment horizontal="right"/>
    </xf>
    <xf numFmtId="5" fontId="15" fillId="0" borderId="1" xfId="3" applyNumberFormat="1" applyFont="1" applyFill="1" applyBorder="1" applyAlignment="1">
      <alignment horizontal="right"/>
    </xf>
    <xf numFmtId="5" fontId="15" fillId="0" borderId="1" xfId="3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2" fontId="17" fillId="0" borderId="0" xfId="3" applyNumberFormat="1" applyFont="1" applyFill="1" applyBorder="1"/>
    <xf numFmtId="4" fontId="17" fillId="0" borderId="0" xfId="1" applyNumberFormat="1" applyFont="1" applyFill="1" applyBorder="1"/>
    <xf numFmtId="169" fontId="17" fillId="0" borderId="2" xfId="3" applyNumberFormat="1" applyFont="1" applyFill="1" applyBorder="1"/>
    <xf numFmtId="4" fontId="1" fillId="0" borderId="0" xfId="0" applyNumberFormat="1" applyFont="1" applyFill="1"/>
    <xf numFmtId="0" fontId="18" fillId="0" borderId="4" xfId="3" applyFont="1" applyFill="1" applyBorder="1"/>
    <xf numFmtId="169" fontId="17" fillId="0" borderId="4" xfId="3" applyNumberFormat="1" applyFont="1" applyFill="1" applyBorder="1"/>
    <xf numFmtId="169" fontId="17" fillId="0" borderId="0" xfId="3" applyNumberFormat="1" applyFont="1" applyFill="1" applyBorder="1"/>
    <xf numFmtId="4" fontId="17" fillId="0" borderId="1" xfId="3" applyNumberFormat="1" applyFont="1" applyFill="1" applyBorder="1"/>
    <xf numFmtId="168" fontId="17" fillId="0" borderId="1" xfId="3" applyNumberFormat="1" applyFont="1" applyFill="1" applyBorder="1"/>
    <xf numFmtId="0" fontId="21" fillId="0" borderId="5" xfId="3" applyFont="1" applyFill="1" applyBorder="1"/>
    <xf numFmtId="0" fontId="18" fillId="0" borderId="6" xfId="3" applyFont="1" applyFill="1" applyBorder="1"/>
    <xf numFmtId="0" fontId="17" fillId="0" borderId="1" xfId="3" applyFont="1" applyFill="1" applyBorder="1"/>
    <xf numFmtId="168" fontId="6" fillId="0" borderId="1" xfId="3" applyNumberFormat="1" applyFont="1" applyFill="1" applyBorder="1"/>
    <xf numFmtId="0" fontId="21" fillId="0" borderId="7" xfId="3" applyFont="1" applyFill="1" applyBorder="1"/>
    <xf numFmtId="4" fontId="6" fillId="0" borderId="7" xfId="3" applyNumberFormat="1" applyFont="1" applyFill="1" applyBorder="1"/>
    <xf numFmtId="169" fontId="6" fillId="0" borderId="7" xfId="3" applyNumberFormat="1" applyFont="1" applyFill="1" applyBorder="1"/>
    <xf numFmtId="168" fontId="17" fillId="0" borderId="1" xfId="1" applyNumberFormat="1" applyFont="1" applyFill="1" applyBorder="1"/>
    <xf numFmtId="166" fontId="6" fillId="0" borderId="0" xfId="3" applyNumberFormat="1" applyFont="1" applyFill="1" applyBorder="1"/>
    <xf numFmtId="166" fontId="17" fillId="0" borderId="5" xfId="3" applyNumberFormat="1" applyFont="1" applyFill="1" applyBorder="1"/>
    <xf numFmtId="166" fontId="17" fillId="0" borderId="6" xfId="3" applyNumberFormat="1" applyFont="1" applyFill="1" applyBorder="1"/>
    <xf numFmtId="0" fontId="21" fillId="0" borderId="0" xfId="0" applyFont="1" applyFill="1" applyAlignment="1">
      <alignment horizontal="center"/>
    </xf>
    <xf numFmtId="164" fontId="15" fillId="0" borderId="1" xfId="3" applyNumberFormat="1" applyFont="1" applyFill="1" applyBorder="1" applyAlignment="1">
      <alignment horizontal="center"/>
    </xf>
    <xf numFmtId="166" fontId="4" fillId="0" borderId="0" xfId="0" applyNumberFormat="1" applyFont="1" applyFill="1"/>
    <xf numFmtId="170" fontId="1" fillId="0" borderId="0" xfId="0" applyNumberFormat="1" applyFont="1" applyFill="1"/>
    <xf numFmtId="5" fontId="15" fillId="0" borderId="0" xfId="3" applyNumberFormat="1" applyFont="1" applyFill="1" applyBorder="1" applyAlignment="1">
      <alignment horizontal="center"/>
    </xf>
    <xf numFmtId="164" fontId="15" fillId="0" borderId="0" xfId="3" applyNumberFormat="1" applyFont="1" applyFill="1" applyBorder="1" applyAlignment="1">
      <alignment horizontal="right"/>
    </xf>
    <xf numFmtId="165" fontId="6" fillId="0" borderId="0" xfId="3" applyNumberFormat="1" applyFont="1" applyFill="1" applyBorder="1"/>
    <xf numFmtId="167" fontId="6" fillId="0" borderId="0" xfId="3" applyNumberFormat="1" applyFont="1" applyFill="1" applyBorder="1"/>
    <xf numFmtId="164" fontId="6" fillId="0" borderId="0" xfId="3" applyNumberFormat="1" applyFont="1" applyFill="1" applyBorder="1"/>
    <xf numFmtId="167" fontId="6" fillId="0" borderId="1" xfId="3" applyNumberFormat="1" applyFont="1" applyFill="1" applyBorder="1"/>
    <xf numFmtId="5" fontId="6" fillId="0" borderId="1" xfId="3" applyNumberFormat="1" applyFont="1" applyFill="1" applyBorder="1"/>
    <xf numFmtId="164" fontId="6" fillId="0" borderId="1" xfId="3" applyNumberFormat="1" applyFont="1" applyFill="1" applyBorder="1"/>
    <xf numFmtId="5" fontId="6" fillId="0" borderId="7" xfId="3" applyNumberFormat="1" applyFont="1" applyFill="1" applyBorder="1"/>
    <xf numFmtId="165" fontId="6" fillId="0" borderId="7" xfId="3" applyNumberFormat="1" applyFont="1" applyFill="1" applyBorder="1"/>
    <xf numFmtId="5" fontId="6" fillId="0" borderId="2" xfId="3" applyNumberFormat="1" applyFont="1" applyFill="1" applyBorder="1"/>
    <xf numFmtId="165" fontId="6" fillId="0" borderId="2" xfId="3" applyNumberFormat="1" applyFont="1" applyFill="1" applyBorder="1"/>
    <xf numFmtId="166" fontId="1" fillId="0" borderId="0" xfId="0" applyNumberFormat="1" applyFont="1" applyFill="1"/>
    <xf numFmtId="169" fontId="6" fillId="0" borderId="0" xfId="3" applyNumberFormat="1" applyFont="1" applyFill="1" applyBorder="1"/>
    <xf numFmtId="164" fontId="17" fillId="0" borderId="0" xfId="3" applyNumberFormat="1" applyFont="1" applyFill="1" applyBorder="1"/>
    <xf numFmtId="164" fontId="17" fillId="0" borderId="1" xfId="3" applyNumberFormat="1" applyFont="1" applyFill="1" applyBorder="1"/>
    <xf numFmtId="5" fontId="17" fillId="0" borderId="3" xfId="3" applyNumberFormat="1" applyFont="1" applyFill="1" applyBorder="1"/>
    <xf numFmtId="165" fontId="17" fillId="0" borderId="3" xfId="3" applyNumberFormat="1" applyFont="1" applyFill="1" applyBorder="1"/>
    <xf numFmtId="167" fontId="17" fillId="0" borderId="0" xfId="3" applyNumberFormat="1" applyFont="1" applyFill="1" applyBorder="1"/>
    <xf numFmtId="165" fontId="17" fillId="0" borderId="0" xfId="3" applyNumberFormat="1" applyFont="1" applyFill="1" applyBorder="1"/>
    <xf numFmtId="5" fontId="17" fillId="0" borderId="0" xfId="3" applyNumberFormat="1" applyFont="1" applyFill="1" applyBorder="1"/>
    <xf numFmtId="5" fontId="17" fillId="0" borderId="2" xfId="3" applyNumberFormat="1" applyFont="1" applyFill="1" applyBorder="1"/>
    <xf numFmtId="165" fontId="17" fillId="0" borderId="2" xfId="3" applyNumberFormat="1" applyFont="1" applyFill="1" applyBorder="1"/>
    <xf numFmtId="167" fontId="17" fillId="0" borderId="4" xfId="3" applyNumberFormat="1" applyFont="1" applyFill="1" applyBorder="1"/>
    <xf numFmtId="165" fontId="17" fillId="0" borderId="4" xfId="3" applyNumberFormat="1" applyFont="1" applyFill="1" applyBorder="1"/>
    <xf numFmtId="5" fontId="17" fillId="0" borderId="1" xfId="3" applyNumberFormat="1" applyFont="1" applyFill="1" applyBorder="1"/>
    <xf numFmtId="5" fontId="17" fillId="0" borderId="5" xfId="3" applyNumberFormat="1" applyFont="1" applyFill="1" applyBorder="1"/>
    <xf numFmtId="165" fontId="17" fillId="0" borderId="5" xfId="3" applyNumberFormat="1" applyFont="1" applyFill="1" applyBorder="1"/>
    <xf numFmtId="169" fontId="17" fillId="0" borderId="6" xfId="3" applyNumberFormat="1" applyFont="1" applyFill="1" applyBorder="1"/>
    <xf numFmtId="165" fontId="17" fillId="0" borderId="6" xfId="3" applyNumberFormat="1" applyFont="1" applyFill="1" applyBorder="1"/>
    <xf numFmtId="171" fontId="1" fillId="0" borderId="0" xfId="0" applyNumberFormat="1" applyFont="1" applyFill="1"/>
    <xf numFmtId="172" fontId="4" fillId="0" borderId="0" xfId="0" applyNumberFormat="1" applyFont="1" applyFill="1"/>
    <xf numFmtId="173" fontId="4" fillId="0" borderId="0" xfId="0" applyNumberFormat="1" applyFont="1" applyFill="1"/>
    <xf numFmtId="0" fontId="23" fillId="0" borderId="0" xfId="0" applyFont="1" applyFill="1"/>
    <xf numFmtId="0" fontId="12" fillId="0" borderId="0" xfId="3" applyFont="1" applyFill="1" applyBorder="1" applyAlignment="1"/>
    <xf numFmtId="5" fontId="8" fillId="0" borderId="0" xfId="3" applyNumberFormat="1" applyFont="1" applyFill="1" applyBorder="1" applyAlignment="1"/>
    <xf numFmtId="164" fontId="8" fillId="0" borderId="0" xfId="3" applyNumberFormat="1" applyFont="1" applyFill="1" applyBorder="1" applyAlignment="1"/>
    <xf numFmtId="0" fontId="7" fillId="0" borderId="0" xfId="3" applyFont="1" applyFill="1" applyBorder="1" applyAlignment="1"/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2" applyFont="1" applyFill="1" applyAlignment="1">
      <alignment horizontal="justify"/>
    </xf>
    <xf numFmtId="0" fontId="1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center"/>
    </xf>
    <xf numFmtId="5" fontId="5" fillId="0" borderId="8" xfId="3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</cellXfs>
  <cellStyles count="4">
    <cellStyle name="Comma" xfId="1" builtinId="3"/>
    <cellStyle name="Normal" xfId="0" builtinId="0"/>
    <cellStyle name="Normal_RRANEW" xfId="2"/>
    <cellStyle name="Normal_SUMTBLEB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Normal="100" workbookViewId="0">
      <selection activeCell="B17" sqref="B17"/>
    </sheetView>
  </sheetViews>
  <sheetFormatPr defaultRowHeight="15.75" customHeight="1"/>
  <cols>
    <col min="1" max="1" width="53.5703125" style="1" customWidth="1"/>
    <col min="2" max="2" width="12.140625" style="1" customWidth="1"/>
    <col min="3" max="3" width="1.28515625" style="1" customWidth="1"/>
    <col min="4" max="4" width="10.140625" style="1" customWidth="1"/>
    <col min="5" max="5" width="1.140625" style="1" customWidth="1"/>
    <col min="6" max="6" width="8.5703125" style="1" customWidth="1"/>
    <col min="7" max="7" width="1.140625" style="1" customWidth="1"/>
    <col min="8" max="8" width="8.42578125" style="1" customWidth="1"/>
    <col min="9" max="9" width="10.28515625" style="1" customWidth="1"/>
    <col min="10" max="10" width="1.28515625" style="1" customWidth="1"/>
    <col min="11" max="11" width="8" style="1" customWidth="1"/>
    <col min="12" max="12" width="11.42578125" style="1" customWidth="1"/>
    <col min="13" max="13" width="9.140625" style="1" hidden="1" customWidth="1"/>
    <col min="14" max="15" width="9.140625" style="1"/>
    <col min="16" max="16" width="19.85546875" style="1" bestFit="1" customWidth="1"/>
    <col min="17" max="17" width="9.140625" style="1"/>
    <col min="18" max="18" width="12.5703125" style="1" bestFit="1" customWidth="1"/>
    <col min="19" max="16384" width="9.140625" style="1"/>
  </cols>
  <sheetData>
    <row r="1" spans="1:17" ht="18" customHeight="1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7" ht="15" customHeight="1" thickBo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7" s="10" customFormat="1" ht="16.5" customHeight="1" thickTop="1">
      <c r="A3" s="38"/>
      <c r="B3" s="39" t="s">
        <v>13</v>
      </c>
      <c r="C3" s="40"/>
      <c r="D3" s="41" t="s">
        <v>13</v>
      </c>
      <c r="E3" s="40"/>
      <c r="F3" s="41"/>
      <c r="G3" s="40"/>
      <c r="H3" s="42"/>
      <c r="I3" s="117" t="s">
        <v>28</v>
      </c>
      <c r="J3" s="117"/>
      <c r="K3" s="117"/>
    </row>
    <row r="4" spans="1:17" s="10" customFormat="1" ht="11.25" customHeight="1">
      <c r="A4" s="38"/>
      <c r="B4" s="67" t="s">
        <v>24</v>
      </c>
      <c r="C4" s="40"/>
      <c r="D4" s="41" t="s">
        <v>22</v>
      </c>
      <c r="E4" s="40"/>
      <c r="F4" s="41" t="s">
        <v>21</v>
      </c>
      <c r="G4" s="40"/>
      <c r="H4" s="42" t="s">
        <v>25</v>
      </c>
      <c r="I4" s="118" t="s">
        <v>30</v>
      </c>
      <c r="J4" s="118"/>
      <c r="K4" s="118"/>
    </row>
    <row r="5" spans="1:17" s="10" customFormat="1" ht="12" customHeight="1">
      <c r="A5" s="11"/>
      <c r="B5" s="43" t="s">
        <v>9</v>
      </c>
      <c r="C5" s="43"/>
      <c r="D5" s="43" t="s">
        <v>9</v>
      </c>
      <c r="E5" s="43"/>
      <c r="F5" s="43" t="s">
        <v>29</v>
      </c>
      <c r="G5" s="43"/>
      <c r="H5" s="43" t="s">
        <v>10</v>
      </c>
      <c r="I5" s="43" t="s">
        <v>11</v>
      </c>
      <c r="J5" s="44"/>
      <c r="K5" s="68" t="s">
        <v>12</v>
      </c>
    </row>
    <row r="6" spans="1:17" s="10" customFormat="1" ht="16.5" customHeight="1">
      <c r="A6" s="32" t="s">
        <v>1</v>
      </c>
      <c r="B6" s="15"/>
      <c r="C6" s="15"/>
      <c r="D6" s="15"/>
      <c r="E6" s="15"/>
      <c r="F6" s="15"/>
      <c r="G6" s="15"/>
      <c r="H6" s="15"/>
      <c r="I6" s="15"/>
      <c r="J6" s="71"/>
      <c r="K6" s="72"/>
    </row>
    <row r="7" spans="1:17" ht="15.75" customHeight="1">
      <c r="A7" s="10" t="s">
        <v>14</v>
      </c>
      <c r="B7" s="64">
        <f>4710.93+472.17</f>
        <v>5183.1000000000004</v>
      </c>
      <c r="C7" s="64"/>
      <c r="D7" s="64">
        <v>2500</v>
      </c>
      <c r="E7" s="64"/>
      <c r="F7" s="64">
        <v>5617.92</v>
      </c>
      <c r="G7" s="64"/>
      <c r="H7" s="64">
        <v>6018.83</v>
      </c>
      <c r="I7" s="64">
        <f>H7-F7</f>
        <v>400.90999999999985</v>
      </c>
      <c r="J7" s="12"/>
      <c r="K7" s="73">
        <f>IF(F7=0,"N/A  ",I7/F7)</f>
        <v>7.1362710754158093E-2</v>
      </c>
    </row>
    <row r="8" spans="1:17" ht="12.75" customHeight="1">
      <c r="A8" s="12" t="s">
        <v>2</v>
      </c>
      <c r="B8" s="17">
        <f>0.12412306+0.43255236</f>
        <v>0.55667542000000003</v>
      </c>
      <c r="C8" s="17"/>
      <c r="D8" s="17">
        <v>0</v>
      </c>
      <c r="E8" s="17"/>
      <c r="F8" s="64">
        <f>-B9-D9</f>
        <v>481.94792487000001</v>
      </c>
      <c r="G8" s="74"/>
      <c r="H8" s="74"/>
      <c r="I8" s="74"/>
      <c r="J8" s="19"/>
      <c r="K8" s="75"/>
    </row>
    <row r="9" spans="1:17" ht="15.75" customHeight="1">
      <c r="A9" s="12" t="s">
        <v>3</v>
      </c>
      <c r="B9" s="17">
        <f>-44.28985287-0.302482</f>
        <v>-44.592334869999995</v>
      </c>
      <c r="C9" s="17"/>
      <c r="D9" s="16">
        <v>-437.35559000000001</v>
      </c>
      <c r="E9" s="17"/>
      <c r="F9" s="74"/>
      <c r="G9" s="74"/>
      <c r="H9" s="74"/>
      <c r="I9" s="74"/>
      <c r="J9" s="19"/>
      <c r="K9" s="75"/>
    </row>
    <row r="10" spans="1:17" ht="15.75" customHeight="1">
      <c r="A10" s="58" t="s">
        <v>33</v>
      </c>
      <c r="B10" s="59">
        <f>10.71909487-(0.80057812-0.30248171)+0.04</f>
        <v>10.260998459999998</v>
      </c>
      <c r="C10" s="59"/>
      <c r="D10" s="17">
        <v>0</v>
      </c>
      <c r="E10" s="59"/>
      <c r="F10" s="76"/>
      <c r="G10" s="76"/>
      <c r="H10" s="76"/>
      <c r="I10" s="76"/>
      <c r="J10" s="77"/>
      <c r="K10" s="78"/>
      <c r="Q10" s="18"/>
    </row>
    <row r="11" spans="1:17" ht="15.75" customHeight="1">
      <c r="A11" s="60" t="s">
        <v>20</v>
      </c>
      <c r="B11" s="61">
        <f>SUM(B7:B10)</f>
        <v>5149.3253390100008</v>
      </c>
      <c r="C11" s="62"/>
      <c r="D11" s="61">
        <f>SUM(D7:D10)</f>
        <v>2062.6444099999999</v>
      </c>
      <c r="E11" s="62"/>
      <c r="F11" s="61">
        <f>SUM(F7:F10)</f>
        <v>6099.86792487</v>
      </c>
      <c r="G11" s="62"/>
      <c r="H11" s="62">
        <f>SUM(H7:H10)</f>
        <v>6018.83</v>
      </c>
      <c r="I11" s="62">
        <f>+H11-F11</f>
        <v>-81.037924870000097</v>
      </c>
      <c r="J11" s="79"/>
      <c r="K11" s="80">
        <f>IF(F11=0,"N/A  ",I11/F11)</f>
        <v>-1.3285193362891898E-2</v>
      </c>
      <c r="O11" s="103"/>
      <c r="Q11" s="69"/>
    </row>
    <row r="12" spans="1:17" ht="17.25" customHeight="1">
      <c r="A12" s="12" t="s">
        <v>32</v>
      </c>
      <c r="B12" s="17">
        <f>3.0661</f>
        <v>3.0661</v>
      </c>
      <c r="C12" s="20"/>
      <c r="D12" s="17"/>
      <c r="E12" s="20"/>
      <c r="F12" s="17">
        <v>-54</v>
      </c>
      <c r="G12" s="20"/>
      <c r="H12" s="17">
        <v>0</v>
      </c>
      <c r="I12" s="20"/>
      <c r="J12" s="19"/>
      <c r="K12" s="75"/>
    </row>
    <row r="13" spans="1:17" ht="16.5" customHeight="1" thickBot="1">
      <c r="A13" s="34" t="s">
        <v>16</v>
      </c>
      <c r="B13" s="21">
        <f>SUM(B11:B12)</f>
        <v>5152.3914390100008</v>
      </c>
      <c r="C13" s="21"/>
      <c r="D13" s="21">
        <f>SUM(D11:D12)</f>
        <v>2062.6444099999999</v>
      </c>
      <c r="E13" s="21"/>
      <c r="F13" s="21">
        <f>SUM(F11:F12)</f>
        <v>6045.86792487</v>
      </c>
      <c r="G13" s="21"/>
      <c r="H13" s="21">
        <f>SUM(H11:H12)</f>
        <v>6018.83</v>
      </c>
      <c r="I13" s="21">
        <f>+H13-F13</f>
        <v>-27.037924870000097</v>
      </c>
      <c r="J13" s="81"/>
      <c r="K13" s="82">
        <f>IF(F13=0,"N/A  ",I13/F13)</f>
        <v>-4.4721329023378349E-3</v>
      </c>
      <c r="O13" s="18"/>
      <c r="P13" s="18"/>
    </row>
    <row r="14" spans="1:17" ht="30" customHeight="1" thickTop="1">
      <c r="A14" s="35" t="s">
        <v>34</v>
      </c>
      <c r="B14" s="22"/>
      <c r="C14" s="19"/>
      <c r="D14" s="23"/>
      <c r="E14" s="19"/>
      <c r="F14" s="19"/>
      <c r="G14" s="19"/>
      <c r="H14" s="19"/>
      <c r="I14" s="19"/>
      <c r="J14" s="19"/>
      <c r="K14" s="75"/>
      <c r="O14" s="102"/>
    </row>
    <row r="15" spans="1:17" ht="15.75" customHeight="1">
      <c r="A15" s="10" t="s">
        <v>14</v>
      </c>
      <c r="B15" s="64">
        <f>790.26+55</f>
        <v>845.26</v>
      </c>
      <c r="C15" s="64"/>
      <c r="D15" s="64">
        <v>100</v>
      </c>
      <c r="E15" s="64"/>
      <c r="F15" s="64">
        <v>872.76</v>
      </c>
      <c r="G15" s="64"/>
      <c r="H15" s="64">
        <v>892</v>
      </c>
      <c r="I15" s="64">
        <f>H15-F15</f>
        <v>19.240000000000009</v>
      </c>
      <c r="J15" s="19"/>
      <c r="K15" s="73">
        <f>IF(F15=0,"N/A  ",I15/F15)</f>
        <v>2.2045006645584134E-2</v>
      </c>
      <c r="P15" s="101"/>
    </row>
    <row r="16" spans="1:17" ht="15" customHeight="1">
      <c r="A16" s="12" t="s">
        <v>2</v>
      </c>
      <c r="B16" s="17">
        <v>5.2763580000000001E-3</v>
      </c>
      <c r="C16" s="17"/>
      <c r="D16" s="17">
        <v>0</v>
      </c>
      <c r="E16" s="17"/>
      <c r="F16" s="17">
        <f>-B17+-D17</f>
        <v>15.0231327</v>
      </c>
      <c r="G16" s="17"/>
      <c r="H16" s="16"/>
      <c r="I16" s="16"/>
      <c r="J16" s="17"/>
      <c r="K16" s="75"/>
      <c r="P16" s="18"/>
    </row>
    <row r="17" spans="1:18" ht="15.75" customHeight="1">
      <c r="A17" s="12" t="s">
        <v>3</v>
      </c>
      <c r="B17" s="17">
        <v>-2.3132699999999999E-2</v>
      </c>
      <c r="C17" s="17"/>
      <c r="D17" s="16">
        <f>-15</f>
        <v>-15</v>
      </c>
      <c r="E17" s="17"/>
      <c r="F17" s="17"/>
      <c r="G17" s="17"/>
      <c r="H17" s="16"/>
      <c r="I17" s="16"/>
      <c r="J17" s="17"/>
      <c r="K17" s="75"/>
      <c r="O17" s="18"/>
      <c r="P17" s="18"/>
    </row>
    <row r="18" spans="1:18" ht="15.75" customHeight="1">
      <c r="A18" s="33" t="s">
        <v>33</v>
      </c>
      <c r="B18" s="17">
        <f>0.62739914-0.35774974+0.007</f>
        <v>0.27664939999999999</v>
      </c>
      <c r="C18" s="17"/>
      <c r="D18" s="17">
        <v>0</v>
      </c>
      <c r="E18" s="17"/>
      <c r="F18" s="17"/>
      <c r="G18" s="17"/>
      <c r="H18" s="17"/>
      <c r="I18" s="17"/>
      <c r="J18" s="17"/>
      <c r="K18" s="75"/>
    </row>
    <row r="19" spans="1:18" ht="16.5" customHeight="1" thickBot="1">
      <c r="A19" s="34" t="s">
        <v>16</v>
      </c>
      <c r="B19" s="24">
        <f>SUM(B15:B18)</f>
        <v>845.51879305799991</v>
      </c>
      <c r="C19" s="24"/>
      <c r="D19" s="24">
        <f>SUM(D15:D18)</f>
        <v>85</v>
      </c>
      <c r="E19" s="24"/>
      <c r="F19" s="24">
        <f>SUM(F15:F18)</f>
        <v>887.78313270000001</v>
      </c>
      <c r="G19" s="24"/>
      <c r="H19" s="24">
        <f>SUM(H15:H18)</f>
        <v>892</v>
      </c>
      <c r="I19" s="24">
        <f>+H19-F19</f>
        <v>4.2168672999999899</v>
      </c>
      <c r="J19" s="81"/>
      <c r="K19" s="82">
        <f>IF(F19=0,"N/A  ",I19/F19)</f>
        <v>4.7498844533971959E-3</v>
      </c>
      <c r="P19" s="102"/>
    </row>
    <row r="20" spans="1:18" ht="30" customHeight="1" thickTop="1">
      <c r="A20" s="36" t="s">
        <v>4</v>
      </c>
      <c r="B20" s="25"/>
      <c r="C20" s="8"/>
      <c r="D20" s="9"/>
      <c r="E20" s="8"/>
      <c r="F20" s="18"/>
      <c r="G20" s="18"/>
      <c r="H20" s="83"/>
      <c r="I20" s="18"/>
      <c r="J20" s="18"/>
      <c r="K20" s="18"/>
    </row>
    <row r="21" spans="1:18" ht="15.95" customHeight="1">
      <c r="A21" s="10" t="s">
        <v>14</v>
      </c>
      <c r="B21" s="64">
        <v>152.01</v>
      </c>
      <c r="C21" s="64"/>
      <c r="D21" s="64">
        <v>400</v>
      </c>
      <c r="E21" s="64"/>
      <c r="F21" s="64">
        <v>117.29</v>
      </c>
      <c r="G21" s="64"/>
      <c r="H21" s="64">
        <v>165.19</v>
      </c>
      <c r="I21" s="64">
        <f>H21-F21</f>
        <v>47.899999999999991</v>
      </c>
      <c r="J21" s="19"/>
      <c r="K21" s="73">
        <f>IF(F21=0,"N/A  ",I21/F21)</f>
        <v>0.40838946201722215</v>
      </c>
    </row>
    <row r="22" spans="1:18" ht="15.95" customHeight="1">
      <c r="A22" s="12" t="s">
        <v>2</v>
      </c>
      <c r="B22" s="16">
        <v>66.432905270000006</v>
      </c>
      <c r="C22" s="17"/>
      <c r="D22" s="17">
        <v>0</v>
      </c>
      <c r="E22" s="17"/>
      <c r="F22" s="17">
        <f>-B23+-D23</f>
        <v>203.73060465999998</v>
      </c>
      <c r="G22" s="17"/>
      <c r="H22" s="16"/>
      <c r="I22" s="16"/>
      <c r="J22" s="19"/>
      <c r="K22" s="75"/>
      <c r="L22" s="14"/>
      <c r="R22" s="70"/>
    </row>
    <row r="23" spans="1:18" ht="15.75" customHeight="1">
      <c r="A23" s="12" t="s">
        <v>3</v>
      </c>
      <c r="B23" s="17">
        <v>-57.730604659999997</v>
      </c>
      <c r="C23" s="17"/>
      <c r="D23" s="16">
        <v>-146</v>
      </c>
      <c r="E23" s="17"/>
      <c r="F23" s="17"/>
      <c r="G23" s="17"/>
      <c r="H23" s="17"/>
      <c r="I23" s="17"/>
      <c r="J23" s="19"/>
      <c r="K23" s="75"/>
    </row>
    <row r="24" spans="1:18" ht="15.75" customHeight="1">
      <c r="A24" s="33" t="s">
        <v>33</v>
      </c>
      <c r="B24" s="17">
        <v>4.2799419999999998E-2</v>
      </c>
      <c r="C24" s="17"/>
      <c r="D24" s="17">
        <v>0</v>
      </c>
      <c r="E24" s="17"/>
      <c r="F24" s="17"/>
      <c r="G24" s="17"/>
      <c r="H24" s="17"/>
      <c r="I24" s="17"/>
      <c r="J24" s="19"/>
      <c r="K24" s="75"/>
    </row>
    <row r="25" spans="1:18" ht="16.5" customHeight="1" thickBot="1">
      <c r="A25" s="34" t="s">
        <v>16</v>
      </c>
      <c r="B25" s="24">
        <f>SUM(B21:B24)</f>
        <v>160.75510002999999</v>
      </c>
      <c r="C25" s="24"/>
      <c r="D25" s="24">
        <f>SUM(D21:D24)</f>
        <v>254</v>
      </c>
      <c r="E25" s="24"/>
      <c r="F25" s="24">
        <f>SUM(F21:F24)</f>
        <v>321.02060466</v>
      </c>
      <c r="G25" s="24"/>
      <c r="H25" s="24">
        <f>SUM(H21:H24)</f>
        <v>165.19</v>
      </c>
      <c r="I25" s="24">
        <f>+H25-F25</f>
        <v>-155.83060466000001</v>
      </c>
      <c r="J25" s="81"/>
      <c r="K25" s="82">
        <f>IF(F25=0,"N/A  ",I25/F25)</f>
        <v>-0.48542243830436876</v>
      </c>
    </row>
    <row r="26" spans="1:18" ht="30" customHeight="1" thickTop="1">
      <c r="A26" s="36" t="s">
        <v>15</v>
      </c>
      <c r="B26" s="25"/>
      <c r="C26" s="26"/>
      <c r="D26" s="25"/>
      <c r="E26" s="26"/>
      <c r="F26" s="84"/>
      <c r="G26" s="84"/>
      <c r="H26" s="84"/>
      <c r="I26" s="84"/>
      <c r="J26" s="19"/>
      <c r="K26" s="73"/>
    </row>
    <row r="27" spans="1:18" ht="18" customHeight="1">
      <c r="A27" s="10" t="s">
        <v>14</v>
      </c>
      <c r="B27" s="64">
        <v>294</v>
      </c>
      <c r="C27" s="64"/>
      <c r="D27" s="27">
        <v>0</v>
      </c>
      <c r="E27" s="64"/>
      <c r="F27" s="64">
        <v>300</v>
      </c>
      <c r="G27" s="64"/>
      <c r="H27" s="64">
        <v>329.19</v>
      </c>
      <c r="I27" s="64">
        <f>H27-F27</f>
        <v>29.189999999999998</v>
      </c>
      <c r="J27" s="19"/>
      <c r="K27" s="73">
        <f>IF(F27=0,"N/A  ",I27/F27)</f>
        <v>9.7299999999999998E-2</v>
      </c>
      <c r="L27" s="104"/>
    </row>
    <row r="28" spans="1:18" ht="18" customHeight="1">
      <c r="A28" s="12" t="s">
        <v>2</v>
      </c>
      <c r="B28" s="27">
        <v>0</v>
      </c>
      <c r="C28" s="28"/>
      <c r="D28" s="27">
        <v>0</v>
      </c>
      <c r="E28" s="28"/>
      <c r="F28" s="17">
        <f>-B28+-D28</f>
        <v>0</v>
      </c>
      <c r="G28" s="28"/>
      <c r="H28" s="28"/>
      <c r="I28" s="29"/>
      <c r="J28" s="29"/>
      <c r="K28" s="85"/>
      <c r="L28" s="104"/>
    </row>
    <row r="29" spans="1:18" ht="15.75" customHeight="1">
      <c r="A29" s="12" t="s">
        <v>3</v>
      </c>
      <c r="B29" s="27">
        <v>-6.1050430000000003E-2</v>
      </c>
      <c r="C29" s="29"/>
      <c r="D29" s="27">
        <v>0</v>
      </c>
      <c r="E29" s="29"/>
      <c r="F29" s="29"/>
      <c r="G29" s="29"/>
      <c r="H29" s="29"/>
      <c r="I29" s="29"/>
      <c r="J29" s="29"/>
      <c r="K29" s="85"/>
    </row>
    <row r="30" spans="1:18" ht="15.75" customHeight="1">
      <c r="A30" s="58" t="s">
        <v>33</v>
      </c>
      <c r="B30" s="63">
        <v>0</v>
      </c>
      <c r="C30" s="55"/>
      <c r="D30" s="63">
        <v>0</v>
      </c>
      <c r="E30" s="55"/>
      <c r="F30" s="55"/>
      <c r="G30" s="55"/>
      <c r="H30" s="55"/>
      <c r="I30" s="55"/>
      <c r="J30" s="55"/>
      <c r="K30" s="86"/>
    </row>
    <row r="31" spans="1:18" ht="15.75" customHeight="1">
      <c r="A31" s="60" t="s">
        <v>27</v>
      </c>
      <c r="B31" s="27">
        <f>SUM(B27:B30)</f>
        <v>293.93894956999998</v>
      </c>
      <c r="C31" s="29"/>
      <c r="D31" s="27"/>
      <c r="E31" s="29"/>
      <c r="F31" s="29"/>
      <c r="G31" s="29"/>
      <c r="H31" s="29"/>
      <c r="I31" s="29"/>
      <c r="J31" s="29"/>
      <c r="K31" s="85"/>
    </row>
    <row r="32" spans="1:18" ht="15.75" customHeight="1">
      <c r="A32" s="12" t="s">
        <v>32</v>
      </c>
      <c r="B32" s="27">
        <v>0.1479</v>
      </c>
      <c r="C32" s="29"/>
      <c r="D32" s="27"/>
      <c r="E32" s="29"/>
      <c r="F32" s="29"/>
      <c r="G32" s="29"/>
      <c r="H32" s="29"/>
      <c r="I32" s="29"/>
      <c r="J32" s="29"/>
      <c r="K32" s="85"/>
      <c r="Q32" s="18"/>
    </row>
    <row r="33" spans="1:17" ht="16.5" customHeight="1" thickBot="1">
      <c r="A33" s="37" t="s">
        <v>16</v>
      </c>
      <c r="B33" s="31">
        <f>B31+B32</f>
        <v>294.08684956999997</v>
      </c>
      <c r="C33" s="31"/>
      <c r="D33" s="31">
        <f>SUM(D27:D30)</f>
        <v>0</v>
      </c>
      <c r="E33" s="31">
        <f>SUM(E27:E30)</f>
        <v>0</v>
      </c>
      <c r="F33" s="31">
        <f>SUM(F27:F30)</f>
        <v>300</v>
      </c>
      <c r="G33" s="31">
        <f>SUM(G27:G30)</f>
        <v>0</v>
      </c>
      <c r="H33" s="31">
        <f>SUM(H27:H30)</f>
        <v>329.19</v>
      </c>
      <c r="I33" s="31">
        <f>+H33-F33</f>
        <v>29.189999999999998</v>
      </c>
      <c r="J33" s="87"/>
      <c r="K33" s="88">
        <f>IF(F33=0,"N/A  ",I33/F33)</f>
        <v>9.7299999999999998E-2</v>
      </c>
    </row>
    <row r="34" spans="1:17" ht="12.75" customHeight="1" thickTop="1">
      <c r="A34" s="3" t="s">
        <v>8</v>
      </c>
      <c r="B34" s="5"/>
      <c r="C34" s="6"/>
      <c r="D34" s="7"/>
      <c r="E34" s="6"/>
      <c r="F34" s="6"/>
      <c r="G34" s="6"/>
      <c r="H34" s="6"/>
      <c r="I34" s="6"/>
      <c r="J34" s="6"/>
      <c r="K34" s="13"/>
      <c r="Q34" s="18"/>
    </row>
    <row r="35" spans="1:17" ht="12.75" customHeight="1">
      <c r="A35" s="3"/>
      <c r="B35" s="5"/>
      <c r="C35" s="6"/>
      <c r="D35" s="7"/>
      <c r="E35" s="6"/>
      <c r="F35" s="6"/>
      <c r="G35" s="6"/>
      <c r="H35" s="6"/>
      <c r="I35" s="6"/>
      <c r="J35" s="6"/>
      <c r="K35" s="13"/>
      <c r="Q35" s="18"/>
    </row>
    <row r="36" spans="1:17" ht="11.25" customHeight="1">
      <c r="A36" s="110" t="s">
        <v>31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Q36" s="18"/>
    </row>
    <row r="37" spans="1:17" ht="11.25" customHeight="1">
      <c r="A37" s="105" t="s">
        <v>35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7"/>
    </row>
    <row r="38" spans="1:17" ht="11.25" customHeight="1">
      <c r="A38" s="108" t="s">
        <v>36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7"/>
    </row>
    <row r="39" spans="1:17" ht="11.25" customHeight="1">
      <c r="A39" s="108" t="s">
        <v>37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1:17" ht="12" customHeight="1">
      <c r="A40" s="114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7" ht="18" customHeight="1">
      <c r="A41" s="115" t="s">
        <v>23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7" ht="15" customHeight="1" thickBot="1">
      <c r="A42" s="116" t="s">
        <v>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7" s="10" customFormat="1" ht="16.5" customHeight="1" thickTop="1">
      <c r="A43" s="38"/>
      <c r="B43" s="39" t="s">
        <v>13</v>
      </c>
      <c r="C43" s="40"/>
      <c r="D43" s="41" t="s">
        <v>13</v>
      </c>
      <c r="E43" s="40"/>
      <c r="F43" s="41"/>
      <c r="G43" s="40"/>
      <c r="H43" s="42"/>
      <c r="I43" s="117" t="s">
        <v>28</v>
      </c>
      <c r="J43" s="117"/>
      <c r="K43" s="117"/>
    </row>
    <row r="44" spans="1:17" s="10" customFormat="1" ht="11.25" customHeight="1">
      <c r="A44" s="38"/>
      <c r="B44" s="67" t="s">
        <v>24</v>
      </c>
      <c r="C44" s="40"/>
      <c r="D44" s="41" t="s">
        <v>22</v>
      </c>
      <c r="E44" s="40"/>
      <c r="F44" s="41" t="s">
        <v>21</v>
      </c>
      <c r="G44" s="40"/>
      <c r="H44" s="42" t="s">
        <v>25</v>
      </c>
      <c r="I44" s="118" t="s">
        <v>30</v>
      </c>
      <c r="J44" s="118"/>
      <c r="K44" s="118"/>
    </row>
    <row r="45" spans="1:17" s="10" customFormat="1" ht="12" customHeight="1">
      <c r="A45" s="11"/>
      <c r="B45" s="43" t="s">
        <v>9</v>
      </c>
      <c r="C45" s="43"/>
      <c r="D45" s="43" t="s">
        <v>9</v>
      </c>
      <c r="E45" s="43"/>
      <c r="F45" s="43" t="s">
        <v>29</v>
      </c>
      <c r="G45" s="43"/>
      <c r="H45" s="43" t="s">
        <v>10</v>
      </c>
      <c r="I45" s="43" t="s">
        <v>11</v>
      </c>
      <c r="J45" s="44"/>
      <c r="K45" s="68" t="s">
        <v>12</v>
      </c>
    </row>
    <row r="46" spans="1:17" ht="16.5" customHeight="1">
      <c r="A46" s="32" t="s">
        <v>5</v>
      </c>
      <c r="B46" s="45"/>
      <c r="C46" s="45"/>
      <c r="D46" s="45"/>
      <c r="E46" s="45"/>
      <c r="F46" s="46"/>
      <c r="G46" s="46"/>
      <c r="H46" s="46"/>
      <c r="I46" s="46"/>
      <c r="J46" s="46"/>
      <c r="K46" s="46"/>
    </row>
    <row r="47" spans="1:17" ht="12.75">
      <c r="A47" s="10" t="s">
        <v>14</v>
      </c>
      <c r="B47" s="64">
        <v>4.03</v>
      </c>
      <c r="C47" s="64"/>
      <c r="D47" s="27">
        <v>0</v>
      </c>
      <c r="E47" s="64"/>
      <c r="F47" s="64">
        <v>4.54</v>
      </c>
      <c r="G47" s="64"/>
      <c r="H47" s="64">
        <v>4.84</v>
      </c>
      <c r="I47" s="64">
        <f>H47-F47</f>
        <v>0.29999999999999982</v>
      </c>
      <c r="J47" s="89"/>
      <c r="K47" s="90">
        <f>IF(F47=0,"N/A  ",I47/F47)</f>
        <v>6.607929515418498E-2</v>
      </c>
    </row>
    <row r="48" spans="1:17" ht="15.75" customHeight="1">
      <c r="A48" s="12" t="s">
        <v>2</v>
      </c>
      <c r="B48" s="27">
        <v>0</v>
      </c>
      <c r="C48" s="30"/>
      <c r="D48" s="27">
        <v>0</v>
      </c>
      <c r="E48" s="30"/>
      <c r="F48" s="29"/>
      <c r="G48" s="29"/>
      <c r="H48" s="29"/>
      <c r="I48" s="29"/>
      <c r="J48" s="91"/>
      <c r="K48" s="85"/>
    </row>
    <row r="49" spans="1:20" ht="15.75" customHeight="1">
      <c r="A49" s="12" t="s">
        <v>3</v>
      </c>
      <c r="B49" s="48">
        <v>-6.2286499999999996E-3</v>
      </c>
      <c r="C49" s="30"/>
      <c r="D49" s="27">
        <v>0</v>
      </c>
      <c r="E49" s="30"/>
      <c r="F49" s="29"/>
      <c r="G49" s="29"/>
      <c r="H49" s="29"/>
      <c r="I49" s="29"/>
      <c r="J49" s="91"/>
      <c r="K49" s="85"/>
    </row>
    <row r="50" spans="1:20" ht="15.75" customHeight="1">
      <c r="A50" s="33" t="s">
        <v>33</v>
      </c>
      <c r="B50" s="27">
        <v>0</v>
      </c>
      <c r="C50" s="30"/>
      <c r="D50" s="27">
        <v>0</v>
      </c>
      <c r="E50" s="30"/>
      <c r="F50" s="29"/>
      <c r="G50" s="29"/>
      <c r="H50" s="29"/>
      <c r="I50" s="29"/>
      <c r="J50" s="91"/>
      <c r="K50" s="85"/>
    </row>
    <row r="51" spans="1:20" ht="16.5" customHeight="1" thickBot="1">
      <c r="A51" s="34" t="s">
        <v>16</v>
      </c>
      <c r="B51" s="49">
        <f>SUM(B47:B50)</f>
        <v>4.0237713500000005</v>
      </c>
      <c r="C51" s="49"/>
      <c r="D51" s="49">
        <f>SUM(D47:D50)</f>
        <v>0</v>
      </c>
      <c r="E51" s="49"/>
      <c r="F51" s="49">
        <f>SUM(F47:F50)</f>
        <v>4.54</v>
      </c>
      <c r="G51" s="49"/>
      <c r="H51" s="49">
        <f>SUM(H47:H50)</f>
        <v>4.84</v>
      </c>
      <c r="I51" s="49">
        <f>+H51-F51</f>
        <v>0.29999999999999982</v>
      </c>
      <c r="J51" s="92"/>
      <c r="K51" s="93">
        <f>IF(F51=0,"N/A  ",I51/F51)</f>
        <v>6.607929515418498E-2</v>
      </c>
    </row>
    <row r="52" spans="1:20" ht="30" customHeight="1" thickTop="1">
      <c r="A52" s="32" t="s">
        <v>6</v>
      </c>
      <c r="B52" s="48"/>
      <c r="C52" s="50"/>
      <c r="D52" s="50"/>
      <c r="E52" s="50"/>
      <c r="F52" s="18"/>
      <c r="G52" s="18"/>
      <c r="H52" s="18"/>
      <c r="I52" s="18"/>
      <c r="J52" s="18"/>
      <c r="K52" s="18"/>
    </row>
    <row r="53" spans="1:20" ht="17.25" customHeight="1">
      <c r="A53" s="10" t="s">
        <v>14</v>
      </c>
      <c r="B53" s="64">
        <v>12</v>
      </c>
      <c r="C53" s="64"/>
      <c r="D53" s="64">
        <v>2</v>
      </c>
      <c r="E53" s="64"/>
      <c r="F53" s="64">
        <v>14</v>
      </c>
      <c r="G53" s="64"/>
      <c r="H53" s="64">
        <v>14.35</v>
      </c>
      <c r="I53" s="64">
        <f>H53-F53</f>
        <v>0.34999999999999964</v>
      </c>
      <c r="J53" s="91"/>
      <c r="K53" s="90">
        <f>IF(F53=0,"N/A  ",I53/F53)</f>
        <v>2.4999999999999974E-2</v>
      </c>
    </row>
    <row r="54" spans="1:20" ht="18.75" customHeight="1">
      <c r="A54" s="12" t="s">
        <v>2</v>
      </c>
      <c r="B54" s="27">
        <v>0</v>
      </c>
      <c r="C54" s="30"/>
      <c r="D54" s="27">
        <v>0</v>
      </c>
      <c r="E54" s="30"/>
      <c r="F54" s="47">
        <f>-D55</f>
        <v>1.9815299500000001</v>
      </c>
      <c r="G54" s="47"/>
      <c r="H54" s="47"/>
      <c r="I54" s="47"/>
      <c r="J54" s="91"/>
      <c r="K54" s="85"/>
    </row>
    <row r="55" spans="1:20" ht="15.75" customHeight="1">
      <c r="A55" s="12" t="s">
        <v>3</v>
      </c>
      <c r="B55" s="30">
        <v>-7.1653400000000001E-3</v>
      </c>
      <c r="C55" s="30"/>
      <c r="D55" s="47">
        <v>-1.9815299500000001</v>
      </c>
      <c r="E55" s="30"/>
      <c r="F55" s="47"/>
      <c r="G55" s="47"/>
      <c r="H55" s="47"/>
      <c r="I55" s="47"/>
      <c r="J55" s="91"/>
      <c r="K55" s="85"/>
    </row>
    <row r="56" spans="1:20" ht="15.75" customHeight="1">
      <c r="A56" s="33" t="s">
        <v>33</v>
      </c>
      <c r="B56" s="27">
        <v>0</v>
      </c>
      <c r="C56" s="30"/>
      <c r="D56" s="27">
        <v>0</v>
      </c>
      <c r="E56" s="30"/>
      <c r="F56" s="29"/>
      <c r="G56" s="29"/>
      <c r="H56" s="29"/>
      <c r="I56" s="29"/>
      <c r="J56" s="91"/>
      <c r="K56" s="85"/>
    </row>
    <row r="57" spans="1:20" ht="16.5" customHeight="1" thickBot="1">
      <c r="A57" s="34" t="s">
        <v>16</v>
      </c>
      <c r="B57" s="49">
        <f>SUM(B53:B56)</f>
        <v>11.99283466</v>
      </c>
      <c r="C57" s="49"/>
      <c r="D57" s="49">
        <f>SUM(D53:D56)</f>
        <v>1.8470049999999905E-2</v>
      </c>
      <c r="E57" s="49"/>
      <c r="F57" s="49">
        <f>SUM(F53:F56)</f>
        <v>15.981529950000001</v>
      </c>
      <c r="G57" s="49"/>
      <c r="H57" s="49">
        <f>SUM(H53:H56)</f>
        <v>14.35</v>
      </c>
      <c r="I57" s="49">
        <f>+H57-F57</f>
        <v>-1.6315299500000009</v>
      </c>
      <c r="J57" s="92"/>
      <c r="K57" s="93">
        <f>IF(F57=0,"N/A  ",I57/F57)</f>
        <v>-0.10208847057224335</v>
      </c>
    </row>
    <row r="58" spans="1:20" ht="30" customHeight="1" thickTop="1" thickBot="1">
      <c r="A58" s="51" t="s">
        <v>17</v>
      </c>
      <c r="B58" s="52">
        <f>+B57+B33+B25+B19+B13+B51-0.01</f>
        <v>6468.7587876780008</v>
      </c>
      <c r="C58" s="52"/>
      <c r="D58" s="52">
        <f>+D57+D33+D25+D19+D13+D51</f>
        <v>2401.6628800499998</v>
      </c>
      <c r="E58" s="52"/>
      <c r="F58" s="52">
        <f>+F57+F33+F25+F19+F13+F51</f>
        <v>7575.1931921799996</v>
      </c>
      <c r="G58" s="52"/>
      <c r="H58" s="52">
        <f>+H57+H33+H25+H19+H13+H51</f>
        <v>7424.4</v>
      </c>
      <c r="I58" s="52">
        <f>H58-F58</f>
        <v>-150.79319218000001</v>
      </c>
      <c r="J58" s="94"/>
      <c r="K58" s="95">
        <f>IF(F58=0,"N/A  ",I58/F58)</f>
        <v>-1.990618435126729E-2</v>
      </c>
    </row>
    <row r="59" spans="1:20" ht="22.5" customHeight="1" thickTop="1">
      <c r="A59" s="32" t="s">
        <v>19</v>
      </c>
      <c r="B59" s="30"/>
      <c r="C59" s="30"/>
      <c r="D59" s="30"/>
      <c r="E59" s="30"/>
      <c r="F59" s="53"/>
      <c r="G59" s="53"/>
      <c r="H59" s="53"/>
      <c r="I59" s="53"/>
      <c r="J59" s="89"/>
      <c r="K59" s="90"/>
    </row>
    <row r="60" spans="1:20" ht="15.75" customHeight="1">
      <c r="A60" s="10" t="s">
        <v>18</v>
      </c>
      <c r="B60" s="64">
        <v>88.66</v>
      </c>
      <c r="C60" s="64"/>
      <c r="D60" s="27">
        <v>0</v>
      </c>
      <c r="E60" s="30"/>
      <c r="F60" s="64">
        <v>100</v>
      </c>
      <c r="G60" s="29"/>
      <c r="H60" s="64">
        <v>100</v>
      </c>
      <c r="I60" s="64">
        <f>H60-D60</f>
        <v>100</v>
      </c>
      <c r="J60" s="91"/>
      <c r="K60" s="90">
        <f>IF(F60=0,"N/A  ",I60/F60)</f>
        <v>1</v>
      </c>
    </row>
    <row r="61" spans="1:20" ht="15.75" customHeight="1">
      <c r="A61" s="12" t="s">
        <v>2</v>
      </c>
      <c r="B61" s="30">
        <v>50.83</v>
      </c>
      <c r="C61" s="30"/>
      <c r="D61" s="27">
        <v>0</v>
      </c>
      <c r="E61" s="30"/>
      <c r="F61" s="29"/>
      <c r="G61" s="29"/>
      <c r="H61" s="29"/>
      <c r="I61" s="29"/>
      <c r="J61" s="91"/>
      <c r="K61" s="85"/>
    </row>
    <row r="62" spans="1:20" ht="15.75" customHeight="1">
      <c r="A62" s="12" t="s">
        <v>3</v>
      </c>
      <c r="B62" s="30">
        <v>-52.618682999999997</v>
      </c>
      <c r="C62" s="30"/>
      <c r="D62" s="27">
        <v>0</v>
      </c>
      <c r="E62" s="30"/>
      <c r="F62" s="29"/>
      <c r="G62" s="29"/>
      <c r="H62" s="29"/>
      <c r="I62" s="29"/>
      <c r="J62" s="91"/>
      <c r="K62" s="85"/>
    </row>
    <row r="63" spans="1:20" ht="15.75" customHeight="1">
      <c r="A63" s="33" t="s">
        <v>33</v>
      </c>
      <c r="B63" s="63">
        <v>0</v>
      </c>
      <c r="C63" s="54"/>
      <c r="D63" s="63">
        <v>0</v>
      </c>
      <c r="E63" s="54"/>
      <c r="F63" s="55"/>
      <c r="G63" s="55"/>
      <c r="H63" s="55"/>
      <c r="I63" s="55"/>
      <c r="J63" s="96"/>
      <c r="K63" s="86"/>
      <c r="T63" s="18" t="s">
        <v>26</v>
      </c>
    </row>
    <row r="64" spans="1:20" ht="16.5" customHeight="1" thickBot="1">
      <c r="A64" s="56" t="s">
        <v>16</v>
      </c>
      <c r="B64" s="65">
        <f>SUM(B60:B63)</f>
        <v>86.871317000000005</v>
      </c>
      <c r="C64" s="65"/>
      <c r="D64" s="27">
        <f>SUM(D60:D63)</f>
        <v>0</v>
      </c>
      <c r="E64" s="65"/>
      <c r="F64" s="49">
        <f>SUM(F60:F63)</f>
        <v>100</v>
      </c>
      <c r="G64" s="65"/>
      <c r="H64" s="65">
        <f>SUM(H60:H63)</f>
        <v>100</v>
      </c>
      <c r="I64" s="65">
        <f>+H64-F64</f>
        <v>0</v>
      </c>
      <c r="J64" s="97"/>
      <c r="K64" s="98">
        <f>IF(F64=0,"N/A  ",I64/F64)</f>
        <v>0</v>
      </c>
    </row>
    <row r="65" spans="1:12" ht="30" customHeight="1" thickTop="1" thickBot="1">
      <c r="A65" s="57" t="s">
        <v>7</v>
      </c>
      <c r="B65" s="66">
        <f>+B58+B64</f>
        <v>6555.6301046780009</v>
      </c>
      <c r="C65" s="66"/>
      <c r="D65" s="66">
        <f>+D58+D64</f>
        <v>2401.6628800499998</v>
      </c>
      <c r="E65" s="66"/>
      <c r="F65" s="66">
        <f>+F58+F64</f>
        <v>7675.1931921799996</v>
      </c>
      <c r="G65" s="66"/>
      <c r="H65" s="66">
        <f>+H58+H64</f>
        <v>7524.4</v>
      </c>
      <c r="I65" s="66">
        <f>+I58+I64</f>
        <v>-150.79319218000001</v>
      </c>
      <c r="J65" s="99">
        <f>+J58+J64</f>
        <v>0</v>
      </c>
      <c r="K65" s="100">
        <f>IF(F65=0,"N/A  ",I65/F65)</f>
        <v>-1.9646826914225195E-2</v>
      </c>
      <c r="L65" s="69"/>
    </row>
    <row r="66" spans="1:12" ht="12.75" customHeight="1">
      <c r="A66" s="3" t="s">
        <v>8</v>
      </c>
      <c r="B66" s="2"/>
      <c r="C66" s="2"/>
      <c r="D66" s="2"/>
      <c r="E66" s="2"/>
      <c r="F66" s="2"/>
      <c r="G66" s="2"/>
      <c r="H66" s="2"/>
      <c r="I66" s="2"/>
      <c r="J66" s="2"/>
      <c r="K66" s="4"/>
    </row>
    <row r="67" spans="1:12" ht="19.5" customHeight="1">
      <c r="A67" s="119" t="s">
        <v>31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2" ht="15.75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2" ht="15.75" customHeight="1">
      <c r="A69" s="112"/>
      <c r="B69" s="113"/>
      <c r="C69" s="113"/>
      <c r="D69" s="113"/>
      <c r="E69" s="113"/>
      <c r="F69" s="113"/>
      <c r="G69" s="113"/>
      <c r="H69" s="113"/>
      <c r="I69" s="113"/>
      <c r="J69" s="10"/>
    </row>
    <row r="70" spans="1:12" ht="15.75" customHeight="1">
      <c r="A70" s="113"/>
      <c r="B70" s="113"/>
      <c r="C70" s="113"/>
      <c r="D70" s="113"/>
      <c r="E70" s="113"/>
      <c r="F70" s="113"/>
      <c r="G70" s="113"/>
      <c r="H70" s="113"/>
      <c r="I70" s="113"/>
    </row>
  </sheetData>
  <mergeCells count="12">
    <mergeCell ref="A1:K1"/>
    <mergeCell ref="A2:K2"/>
    <mergeCell ref="I3:K3"/>
    <mergeCell ref="I4:K4"/>
    <mergeCell ref="A67:K67"/>
    <mergeCell ref="A68:K68"/>
    <mergeCell ref="A69:I70"/>
    <mergeCell ref="A40:K40"/>
    <mergeCell ref="A41:K41"/>
    <mergeCell ref="A42:K42"/>
    <mergeCell ref="I43:K43"/>
    <mergeCell ref="I44:K44"/>
  </mergeCells>
  <printOptions horizontalCentered="1"/>
  <pageMargins left="0.75" right="0.75" top="1" bottom="1" header="0.7" footer="0.7"/>
  <pageSetup scale="75" firstPageNumber="5" orientation="portrait" useFirstPageNumber="1" horizontalDpi="300" verticalDpi="300" r:id="rId1"/>
  <headerFooter scaleWithDoc="0" alignWithMargins="0">
    <oddFooter>&amp;C&amp;"Times New Roman,Regular"Technical Info - &amp;P</oddFooter>
  </headerFooter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bugetary resources</vt:lpstr>
      <vt:lpstr>'Summary of bugetary resources'!Print_Area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thiggins</cp:lastModifiedBy>
  <cp:lastPrinted>2010-01-27T13:34:31Z</cp:lastPrinted>
  <dcterms:created xsi:type="dcterms:W3CDTF">2005-01-28T19:52:18Z</dcterms:created>
  <dcterms:modified xsi:type="dcterms:W3CDTF">2010-01-27T18:13:53Z</dcterms:modified>
</cp:coreProperties>
</file>