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15" windowWidth="19425" windowHeight="10725" tabRatio="883"/>
  </bookViews>
  <sheets>
    <sheet name="OrgExOvrvwChart" sheetId="29" r:id="rId1"/>
    <sheet name="OrgExOvrvw data" sheetId="24" r:id="rId2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45621"/>
</workbook>
</file>

<file path=xl/calcChain.xml><?xml version="1.0" encoding="utf-8"?>
<calcChain xmlns="http://schemas.openxmlformats.org/spreadsheetml/2006/main">
  <c r="D23" i="24" l="1"/>
  <c r="B18" i="24"/>
  <c r="C15" i="24"/>
  <c r="C11" i="24"/>
  <c r="C10" i="24"/>
  <c r="D15" i="24"/>
  <c r="B15" i="24"/>
  <c r="D11" i="24"/>
  <c r="D10" i="24"/>
  <c r="B11" i="24"/>
  <c r="B10" i="24"/>
  <c r="D18" i="24"/>
  <c r="D34" i="24"/>
  <c r="C34" i="24"/>
  <c r="B34" i="24"/>
  <c r="B33" i="24"/>
  <c r="C23" i="24"/>
  <c r="B23" i="24"/>
  <c r="D9" i="24"/>
  <c r="C9" i="24"/>
  <c r="B9" i="24"/>
  <c r="C18" i="24"/>
  <c r="C33" i="24"/>
  <c r="D13" i="24"/>
  <c r="D5" i="24"/>
  <c r="D17" i="24"/>
  <c r="D33" i="24"/>
  <c r="D28" i="24"/>
  <c r="D46" i="24"/>
  <c r="E35" i="24"/>
  <c r="F35" i="24"/>
  <c r="E26" i="24"/>
  <c r="F26" i="24"/>
  <c r="E36" i="24"/>
  <c r="F36" i="24"/>
  <c r="E38" i="24"/>
  <c r="F38" i="24"/>
  <c r="E37" i="24"/>
  <c r="F37" i="24"/>
  <c r="E24" i="24"/>
  <c r="F24" i="24"/>
  <c r="E25" i="24"/>
  <c r="F25" i="24"/>
  <c r="E34" i="24"/>
  <c r="F34" i="24"/>
  <c r="E23" i="24"/>
  <c r="F23" i="24"/>
  <c r="E33" i="24"/>
  <c r="F33" i="24"/>
  <c r="E44" i="24"/>
  <c r="F44" i="24"/>
  <c r="C13" i="24"/>
  <c r="E14" i="24"/>
  <c r="F14" i="24"/>
  <c r="E15" i="24"/>
  <c r="F15" i="24"/>
  <c r="E21" i="24"/>
  <c r="F21" i="24"/>
  <c r="E11" i="24"/>
  <c r="F11" i="24"/>
  <c r="E29" i="24"/>
  <c r="F29" i="24"/>
  <c r="E19" i="24"/>
  <c r="F19" i="24"/>
  <c r="E40" i="24"/>
  <c r="F40" i="24"/>
  <c r="E10" i="24"/>
  <c r="F10" i="24"/>
  <c r="E42" i="24"/>
  <c r="F42" i="24"/>
  <c r="E20" i="24"/>
  <c r="F20" i="24"/>
  <c r="C28" i="24"/>
  <c r="E28" i="24"/>
  <c r="F28" i="24"/>
  <c r="E6" i="24"/>
  <c r="F6" i="24"/>
  <c r="E9" i="24"/>
  <c r="F9" i="24"/>
  <c r="E30" i="24"/>
  <c r="F30" i="24"/>
  <c r="E13" i="24"/>
  <c r="F13" i="24"/>
  <c r="E31" i="24"/>
  <c r="F31" i="24"/>
  <c r="E18" i="24"/>
  <c r="F18" i="24"/>
  <c r="C17" i="24"/>
  <c r="E17" i="24"/>
  <c r="F17" i="24"/>
  <c r="B17" i="24"/>
  <c r="E7" i="24"/>
  <c r="F7" i="24"/>
  <c r="C5" i="24"/>
  <c r="E5" i="24"/>
  <c r="F5" i="24"/>
  <c r="C46" i="24"/>
  <c r="B28" i="24"/>
  <c r="E46" i="24"/>
  <c r="F46" i="24"/>
  <c r="B13" i="24"/>
  <c r="B5" i="24"/>
  <c r="B46" i="24"/>
</calcChain>
</file>

<file path=xl/sharedStrings.xml><?xml version="1.0" encoding="utf-8"?>
<sst xmlns="http://schemas.openxmlformats.org/spreadsheetml/2006/main" count="69" uniqueCount="54">
  <si>
    <t>Related Security and Privacy Services</t>
  </si>
  <si>
    <t>Evaluation and Assessment Capability</t>
  </si>
  <si>
    <t>E-Government Initiatives</t>
  </si>
  <si>
    <t>General Planning and Evaluation Activities</t>
  </si>
  <si>
    <t>Proposal Management Efficiencies</t>
  </si>
  <si>
    <t>Associated IT Operations and Infrastructure</t>
  </si>
  <si>
    <t>Operating Expenses</t>
  </si>
  <si>
    <t>Other Program Related Administration</t>
  </si>
  <si>
    <t>National Science Board (NSB)</t>
  </si>
  <si>
    <t>Program Related Technology (PRT)</t>
  </si>
  <si>
    <t>(Dollars in Millions)</t>
  </si>
  <si>
    <t>Amount</t>
  </si>
  <si>
    <t>Percent</t>
  </si>
  <si>
    <t>Human Capital</t>
  </si>
  <si>
    <t>Personnel Compensation &amp; Benefits</t>
  </si>
  <si>
    <t>Management of Human Capital</t>
  </si>
  <si>
    <t>IPA Appointments</t>
  </si>
  <si>
    <t>Compensation</t>
  </si>
  <si>
    <t>Lost Consultant &amp; Per Diem</t>
  </si>
  <si>
    <t>Travel</t>
  </si>
  <si>
    <t>NSF Staff</t>
  </si>
  <si>
    <t>Information Technology (IT)</t>
  </si>
  <si>
    <t>Agency Operations IT</t>
  </si>
  <si>
    <t>Adminstrative Applications Services and Support</t>
  </si>
  <si>
    <t>Administrative Support</t>
  </si>
  <si>
    <t>Space Rental</t>
  </si>
  <si>
    <t>Building and Adminstrative Services</t>
  </si>
  <si>
    <t>Major NSF-Wide Priorities</t>
  </si>
  <si>
    <t>NSF Headquarters Relocation</t>
  </si>
  <si>
    <t>Office of Inspector General (OIG)</t>
  </si>
  <si>
    <t>Total, Organizational Excellence</t>
  </si>
  <si>
    <t>Funding Source and
Sub-section/Page
Where Details
are Available</t>
  </si>
  <si>
    <t>Totals may not add due to rounding.</t>
  </si>
  <si>
    <t>AOAM - 3</t>
  </si>
  <si>
    <t>R&amp;RA/EHR - 1</t>
  </si>
  <si>
    <t>AOAM - 4</t>
  </si>
  <si>
    <t>R&amp;RA/EHR - 3</t>
  </si>
  <si>
    <t>AOAM - 6</t>
  </si>
  <si>
    <t>AOAM - 8</t>
  </si>
  <si>
    <t>R&amp;RA/EHR - 5</t>
  </si>
  <si>
    <t>AOAM - 9</t>
  </si>
  <si>
    <t>NSB - 1</t>
  </si>
  <si>
    <t>OIG - 1</t>
  </si>
  <si>
    <t>R&amp;RA/EHR - 2</t>
  </si>
  <si>
    <t>AOAM - 5</t>
  </si>
  <si>
    <t>R&amp;RA/EHR - 4</t>
  </si>
  <si>
    <t>AOAM: Agency Operations and Award Management; R&amp;RA: Research and Related Activities; EHR: Education and Human Resources; IPA: Intergovernmental Personnel Act</t>
  </si>
  <si>
    <t>Mission-Related Applications Services</t>
  </si>
  <si>
    <t>FY 2014
Actual</t>
  </si>
  <si>
    <t>FY 2015
Estimate</t>
  </si>
  <si>
    <t>FY 2016
Request</t>
  </si>
  <si>
    <t>Change over 
FY 2015 Estimate</t>
  </si>
  <si>
    <t>Organizational Excellence</t>
  </si>
  <si>
    <t>AOAM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</si>
</sst>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[$$-409]* #,##0.000_);_([$$-409]* \(#,##0.000\);_([$$-409]* &quot;-&quot;_);_(@_)"/>
    <numFmt numFmtId="166" formatCode="#."/>
    <numFmt numFmtId="167" formatCode="_([$$-409]* #,##0_);_([$$-409]* \(#,##0\);_([$$-409]* &quot;-&quot;_);_(@_)"/>
    <numFmt numFmtId="168" formatCode="&quot;$&quot;#,##0.00"/>
    <numFmt numFmtId="169" formatCode="0.0%"/>
    <numFmt numFmtId="170" formatCode="_(* #,##0.00000_);_(* \(#,##0.00000\);_(* &quot;-&quot;_);_(@_)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name val="Arial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10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18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6" applyNumberFormat="0" applyAlignment="0" applyProtection="0"/>
    <xf numFmtId="0" fontId="8" fillId="22" borderId="7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5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8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8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3" applyNumberFormat="0" applyFont="0" applyAlignment="0" applyProtection="0"/>
    <xf numFmtId="0" fontId="2" fillId="2" borderId="3" applyNumberFormat="0" applyFont="0" applyAlignment="0" applyProtection="0"/>
    <xf numFmtId="0" fontId="19" fillId="21" borderId="14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22" applyNumberFormat="0" applyAlignment="0" applyProtection="0"/>
    <xf numFmtId="0" fontId="32" fillId="29" borderId="23" applyNumberFormat="0" applyAlignment="0" applyProtection="0"/>
    <xf numFmtId="0" fontId="33" fillId="29" borderId="22" applyNumberFormat="0" applyAlignment="0" applyProtection="0"/>
    <xf numFmtId="0" fontId="34" fillId="0" borderId="24" applyNumberFormat="0" applyFill="0" applyAlignment="0" applyProtection="0"/>
    <xf numFmtId="0" fontId="35" fillId="30" borderId="2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39" fillId="54" borderId="0" applyNumberFormat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Border="0" applyProtection="0">
      <alignment horizontal="left" wrapText="1"/>
    </xf>
    <xf numFmtId="0" fontId="3" fillId="0" borderId="0" applyNumberFormat="0" applyFont="0" applyBorder="0" applyProtection="0">
      <alignment horizontal="right" wrapText="1"/>
    </xf>
    <xf numFmtId="0" fontId="40" fillId="0" borderId="0" applyNumberFormat="0" applyFill="0" applyBorder="0" applyAlignment="0" applyProtection="0">
      <alignment vertical="top"/>
      <protection locked="0"/>
    </xf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0" fontId="1" fillId="0" borderId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0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0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0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0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0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0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0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0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0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0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0" fontId="41" fillId="55" borderId="27">
      <alignment horizontal="right"/>
    </xf>
    <xf numFmtId="0" fontId="41" fillId="55" borderId="27">
      <alignment horizontal="right"/>
    </xf>
    <xf numFmtId="3" fontId="9" fillId="55" borderId="27">
      <alignment horizontal="right"/>
    </xf>
    <xf numFmtId="3" fontId="9" fillId="55" borderId="27">
      <alignment horizontal="right"/>
    </xf>
    <xf numFmtId="0" fontId="3" fillId="56" borderId="0">
      <alignment horizontal="left" vertical="top" wrapText="1"/>
    </xf>
    <xf numFmtId="0" fontId="3" fillId="56" borderId="0">
      <alignment horizontal="left" vertical="top" wrapText="1"/>
    </xf>
    <xf numFmtId="0" fontId="42" fillId="57" borderId="28">
      <alignment horizontal="center" vertical="center"/>
    </xf>
    <xf numFmtId="49" fontId="23" fillId="58" borderId="31">
      <alignment horizontal="center" vertical="center"/>
    </xf>
    <xf numFmtId="0" fontId="43" fillId="0" borderId="18">
      <alignment horizontal="center" vertical="center"/>
    </xf>
    <xf numFmtId="0" fontId="44" fillId="59" borderId="32">
      <alignment horizontal="center" vertical="center" textRotation="90" wrapText="1"/>
    </xf>
    <xf numFmtId="0" fontId="45" fillId="0" borderId="29">
      <alignment horizontal="left" wrapText="1"/>
    </xf>
    <xf numFmtId="0" fontId="45" fillId="0" borderId="29">
      <alignment horizontal="left" wrapText="1"/>
    </xf>
    <xf numFmtId="0" fontId="45" fillId="58" borderId="29">
      <alignment horizontal="left" wrapText="1"/>
    </xf>
    <xf numFmtId="0" fontId="45" fillId="58" borderId="29">
      <alignment horizontal="left" wrapText="1"/>
    </xf>
    <xf numFmtId="0" fontId="46" fillId="59" borderId="0">
      <alignment horizontal="center"/>
    </xf>
    <xf numFmtId="0" fontId="45" fillId="0" borderId="0">
      <alignment horizontal="left" vertical="center" indent="3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42" fillId="57" borderId="30">
      <alignment horizontal="center" vertical="center"/>
    </xf>
    <xf numFmtId="0" fontId="47" fillId="58" borderId="31">
      <alignment horizontal="center" vertical="center"/>
    </xf>
    <xf numFmtId="0" fontId="48" fillId="0" borderId="0">
      <alignment horizontal="left" vertical="top" wrapText="1"/>
    </xf>
    <xf numFmtId="0" fontId="49" fillId="56" borderId="33">
      <alignment horizontal="left" vertical="top" wrapText="1" indent="8"/>
    </xf>
    <xf numFmtId="0" fontId="47" fillId="0" borderId="0">
      <alignment horizontal="left" indent="5"/>
    </xf>
    <xf numFmtId="0" fontId="33" fillId="29" borderId="22" applyNumberFormat="0" applyAlignment="0" applyProtection="0"/>
    <xf numFmtId="165" fontId="33" fillId="29" borderId="22" applyNumberFormat="0" applyAlignment="0" applyProtection="0"/>
    <xf numFmtId="165" fontId="33" fillId="29" borderId="22" applyNumberFormat="0" applyAlignment="0" applyProtection="0"/>
    <xf numFmtId="165" fontId="33" fillId="29" borderId="22" applyNumberFormat="0" applyAlignment="0" applyProtection="0"/>
    <xf numFmtId="165" fontId="33" fillId="29" borderId="22" applyNumberFormat="0" applyAlignment="0" applyProtection="0"/>
    <xf numFmtId="0" fontId="35" fillId="30" borderId="25" applyNumberFormat="0" applyAlignment="0" applyProtection="0"/>
    <xf numFmtId="165" fontId="35" fillId="30" borderId="25" applyNumberFormat="0" applyAlignment="0" applyProtection="0"/>
    <xf numFmtId="165" fontId="35" fillId="30" borderId="25" applyNumberFormat="0" applyAlignment="0" applyProtection="0"/>
    <xf numFmtId="165" fontId="35" fillId="30" borderId="25" applyNumberFormat="0" applyAlignment="0" applyProtection="0"/>
    <xf numFmtId="165" fontId="35" fillId="30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0" fillId="0" borderId="0">
      <protection locked="0"/>
    </xf>
    <xf numFmtId="166" fontId="50" fillId="0" borderId="0">
      <protection locked="0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0" applyNumberFormat="0" applyFont="0" applyBorder="0" applyProtection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0" applyNumberFormat="0" applyFont="0" applyBorder="0" applyProtection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" fillId="0" borderId="5" applyNumberFormat="0" applyBorder="0">
      <alignment horizontal="right" wrapText="1"/>
    </xf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6" fontId="50" fillId="0" borderId="0">
      <protection locked="0"/>
    </xf>
    <xf numFmtId="0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0" fontId="25" fillId="0" borderId="19" applyNumberFormat="0" applyFill="0" applyAlignment="0" applyProtection="0"/>
    <xf numFmtId="165" fontId="25" fillId="0" borderId="19" applyNumberFormat="0" applyFill="0" applyAlignment="0" applyProtection="0"/>
    <xf numFmtId="165" fontId="25" fillId="0" borderId="19" applyNumberFormat="0" applyFill="0" applyAlignment="0" applyProtection="0"/>
    <xf numFmtId="165" fontId="25" fillId="0" borderId="19" applyNumberFormat="0" applyFill="0" applyAlignment="0" applyProtection="0"/>
    <xf numFmtId="165" fontId="25" fillId="0" borderId="19" applyNumberFormat="0" applyFill="0" applyAlignment="0" applyProtection="0"/>
    <xf numFmtId="0" fontId="26" fillId="0" borderId="20" applyNumberFormat="0" applyFill="0" applyAlignment="0" applyProtection="0"/>
    <xf numFmtId="165" fontId="26" fillId="0" borderId="20" applyNumberFormat="0" applyFill="0" applyAlignment="0" applyProtection="0"/>
    <xf numFmtId="165" fontId="26" fillId="0" borderId="20" applyNumberFormat="0" applyFill="0" applyAlignment="0" applyProtection="0"/>
    <xf numFmtId="165" fontId="26" fillId="0" borderId="20" applyNumberFormat="0" applyFill="0" applyAlignment="0" applyProtection="0"/>
    <xf numFmtId="165" fontId="26" fillId="0" borderId="20" applyNumberFormat="0" applyFill="0" applyAlignment="0" applyProtection="0"/>
    <xf numFmtId="0" fontId="27" fillId="0" borderId="21" applyNumberFormat="0" applyFill="0" applyAlignment="0" applyProtection="0"/>
    <xf numFmtId="165" fontId="27" fillId="0" borderId="21" applyNumberFormat="0" applyFill="0" applyAlignment="0" applyProtection="0"/>
    <xf numFmtId="165" fontId="27" fillId="0" borderId="21" applyNumberFormat="0" applyFill="0" applyAlignment="0" applyProtection="0"/>
    <xf numFmtId="165" fontId="27" fillId="0" borderId="21" applyNumberFormat="0" applyFill="0" applyAlignment="0" applyProtection="0"/>
    <xf numFmtId="165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5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28" borderId="22" applyNumberFormat="0" applyAlignment="0" applyProtection="0"/>
    <xf numFmtId="165" fontId="31" fillId="28" borderId="22" applyNumberFormat="0" applyAlignment="0" applyProtection="0"/>
    <xf numFmtId="165" fontId="31" fillId="28" borderId="22" applyNumberFormat="0" applyAlignment="0" applyProtection="0"/>
    <xf numFmtId="165" fontId="31" fillId="28" borderId="22" applyNumberFormat="0" applyAlignment="0" applyProtection="0"/>
    <xf numFmtId="165" fontId="31" fillId="28" borderId="22" applyNumberFormat="0" applyAlignment="0" applyProtection="0"/>
    <xf numFmtId="0" fontId="34" fillId="0" borderId="24" applyNumberFormat="0" applyFill="0" applyAlignment="0" applyProtection="0"/>
    <xf numFmtId="165" fontId="34" fillId="0" borderId="24" applyNumberFormat="0" applyFill="0" applyAlignment="0" applyProtection="0"/>
    <xf numFmtId="165" fontId="34" fillId="0" borderId="24" applyNumberFormat="0" applyFill="0" applyAlignment="0" applyProtection="0"/>
    <xf numFmtId="165" fontId="34" fillId="0" borderId="24" applyNumberFormat="0" applyFill="0" applyAlignment="0" applyProtection="0"/>
    <xf numFmtId="165" fontId="34" fillId="0" borderId="24" applyNumberFormat="0" applyFill="0" applyAlignment="0" applyProtection="0"/>
    <xf numFmtId="0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0" fontId="49" fillId="6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 applyBorder="0"/>
    <xf numFmtId="165" fontId="3" fillId="0" borderId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167" fontId="1" fillId="0" borderId="0"/>
    <xf numFmtId="167" fontId="1" fillId="0" borderId="0"/>
    <xf numFmtId="167" fontId="1" fillId="0" borderId="0"/>
    <xf numFmtId="167" fontId="1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" fillId="0" borderId="0"/>
    <xf numFmtId="0" fontId="2" fillId="0" borderId="0"/>
    <xf numFmtId="0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" fillId="0" borderId="0"/>
    <xf numFmtId="0" fontId="2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32" fillId="29" borderId="23" applyNumberFormat="0" applyAlignment="0" applyProtection="0"/>
    <xf numFmtId="165" fontId="32" fillId="29" borderId="23" applyNumberFormat="0" applyAlignment="0" applyProtection="0"/>
    <xf numFmtId="165" fontId="32" fillId="29" borderId="23" applyNumberFormat="0" applyAlignment="0" applyProtection="0"/>
    <xf numFmtId="165" fontId="32" fillId="29" borderId="23" applyNumberFormat="0" applyAlignment="0" applyProtection="0"/>
    <xf numFmtId="165" fontId="32" fillId="29" borderId="2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3" fillId="0" borderId="1">
      <alignment horizontal="center"/>
    </xf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38" fillId="0" borderId="26" applyNumberFormat="0" applyFill="0" applyAlignment="0" applyProtection="0"/>
    <xf numFmtId="165" fontId="38" fillId="0" borderId="26" applyNumberFormat="0" applyFill="0" applyAlignment="0" applyProtection="0"/>
    <xf numFmtId="165" fontId="38" fillId="0" borderId="26" applyNumberFormat="0" applyFill="0" applyAlignment="0" applyProtection="0"/>
    <xf numFmtId="165" fontId="38" fillId="0" borderId="26" applyNumberFormat="0" applyFill="0" applyAlignment="0" applyProtection="0"/>
    <xf numFmtId="165" fontId="38" fillId="0" borderId="26" applyNumberFormat="0" applyFill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8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2" borderId="3" applyNumberFormat="0" applyFont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2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4" fillId="26" borderId="0" applyNumberFormat="0" applyBorder="0" applyAlignment="0" applyProtection="0"/>
    <xf numFmtId="0" fontId="65" fillId="27" borderId="0" applyNumberFormat="0" applyBorder="0" applyAlignment="0" applyProtection="0"/>
    <xf numFmtId="0" fontId="66" fillId="28" borderId="22" applyNumberFormat="0" applyAlignment="0" applyProtection="0"/>
    <xf numFmtId="0" fontId="67" fillId="29" borderId="23" applyNumberFormat="0" applyAlignment="0" applyProtection="0"/>
    <xf numFmtId="0" fontId="68" fillId="29" borderId="22" applyNumberFormat="0" applyAlignment="0" applyProtection="0"/>
    <xf numFmtId="0" fontId="69" fillId="0" borderId="24" applyNumberFormat="0" applyFill="0" applyAlignment="0" applyProtection="0"/>
    <xf numFmtId="0" fontId="70" fillId="30" borderId="25" applyNumberFormat="0" applyAlignment="0" applyProtection="0"/>
    <xf numFmtId="0" fontId="5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6" applyNumberFormat="0" applyFill="0" applyAlignment="0" applyProtection="0"/>
    <xf numFmtId="0" fontId="7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73" fillId="46" borderId="0" applyNumberFormat="0" applyBorder="0" applyAlignment="0" applyProtection="0"/>
    <xf numFmtId="0" fontId="73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73" fillId="50" borderId="0" applyNumberFormat="0" applyBorder="0" applyAlignment="0" applyProtection="0"/>
    <xf numFmtId="0" fontId="73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73" fillId="54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5" applyNumberFormat="0" applyBorder="0">
      <alignment horizontal="left" wrapText="1"/>
    </xf>
    <xf numFmtId="0" fontId="3" fillId="0" borderId="5" applyNumberFormat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" fillId="24" borderId="13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55" fillId="0" borderId="0" xfId="0" applyFont="1"/>
    <xf numFmtId="0" fontId="55" fillId="0" borderId="0" xfId="0" applyFont="1" applyBorder="1"/>
    <xf numFmtId="0" fontId="55" fillId="0" borderId="0" xfId="0" applyFont="1" applyFill="1" applyBorder="1"/>
    <xf numFmtId="2" fontId="55" fillId="0" borderId="0" xfId="0" applyNumberFormat="1" applyFont="1"/>
    <xf numFmtId="0" fontId="55" fillId="0" borderId="0" xfId="0" applyFont="1" applyAlignment="1">
      <alignment horizontal="left" indent="1"/>
    </xf>
    <xf numFmtId="0" fontId="55" fillId="0" borderId="0" xfId="0" applyFont="1" applyAlignment="1">
      <alignment horizontal="left" indent="2"/>
    </xf>
    <xf numFmtId="0" fontId="55" fillId="61" borderId="0" xfId="0" applyFont="1" applyFill="1"/>
    <xf numFmtId="0" fontId="55" fillId="0" borderId="0" xfId="0" applyFont="1" applyFill="1"/>
    <xf numFmtId="0" fontId="55" fillId="0" borderId="0" xfId="0" applyFont="1" applyAlignment="1">
      <alignment horizontal="left" indent="3"/>
    </xf>
    <xf numFmtId="0" fontId="55" fillId="0" borderId="0" xfId="0" applyFont="1" applyAlignment="1">
      <alignment horizontal="left" indent="4"/>
    </xf>
    <xf numFmtId="0" fontId="55" fillId="0" borderId="1" xfId="0" applyFont="1" applyFill="1" applyBorder="1"/>
    <xf numFmtId="0" fontId="55" fillId="0" borderId="17" xfId="0" applyFont="1" applyFill="1" applyBorder="1"/>
    <xf numFmtId="2" fontId="55" fillId="0" borderId="0" xfId="0" applyNumberFormat="1" applyFont="1" applyBorder="1"/>
    <xf numFmtId="169" fontId="55" fillId="0" borderId="16" xfId="6080" applyNumberFormat="1" applyFont="1" applyBorder="1"/>
    <xf numFmtId="169" fontId="55" fillId="61" borderId="16" xfId="6080" applyNumberFormat="1" applyFont="1" applyFill="1" applyBorder="1"/>
    <xf numFmtId="169" fontId="55" fillId="0" borderId="16" xfId="6080" applyNumberFormat="1" applyFont="1" applyFill="1" applyBorder="1"/>
    <xf numFmtId="164" fontId="55" fillId="0" borderId="0" xfId="0" applyNumberFormat="1" applyFont="1" applyBorder="1"/>
    <xf numFmtId="2" fontId="55" fillId="0" borderId="0" xfId="0" applyNumberFormat="1" applyFont="1" applyFill="1" applyBorder="1"/>
    <xf numFmtId="0" fontId="54" fillId="61" borderId="1" xfId="0" applyFont="1" applyFill="1" applyBorder="1"/>
    <xf numFmtId="168" fontId="54" fillId="61" borderId="1" xfId="0" applyNumberFormat="1" applyFont="1" applyFill="1" applyBorder="1"/>
    <xf numFmtId="169" fontId="54" fillId="61" borderId="1" xfId="6080" applyNumberFormat="1" applyFont="1" applyFill="1" applyBorder="1"/>
    <xf numFmtId="0" fontId="54" fillId="61" borderId="17" xfId="0" applyFont="1" applyFill="1" applyBorder="1"/>
    <xf numFmtId="168" fontId="55" fillId="61" borderId="0" xfId="0" applyNumberFormat="1" applyFont="1" applyFill="1"/>
    <xf numFmtId="168" fontId="55" fillId="61" borderId="0" xfId="0" applyNumberFormat="1" applyFont="1" applyFill="1" applyBorder="1"/>
    <xf numFmtId="41" fontId="55" fillId="0" borderId="0" xfId="0" applyNumberFormat="1" applyFont="1" applyBorder="1"/>
    <xf numFmtId="41" fontId="55" fillId="0" borderId="16" xfId="6080" applyNumberFormat="1" applyFont="1" applyBorder="1"/>
    <xf numFmtId="170" fontId="55" fillId="0" borderId="0" xfId="0" applyNumberFormat="1" applyFont="1" applyBorder="1"/>
    <xf numFmtId="170" fontId="55" fillId="0" borderId="16" xfId="6080" applyNumberFormat="1" applyFont="1" applyBorder="1"/>
    <xf numFmtId="168" fontId="55" fillId="0" borderId="0" xfId="0" applyNumberFormat="1" applyFont="1"/>
    <xf numFmtId="0" fontId="56" fillId="0" borderId="2" xfId="0" applyFont="1" applyBorder="1" applyAlignment="1">
      <alignment horizontal="right"/>
    </xf>
    <xf numFmtId="0" fontId="57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168" fontId="55" fillId="61" borderId="35" xfId="0" applyNumberFormat="1" applyFont="1" applyFill="1" applyBorder="1"/>
    <xf numFmtId="9" fontId="55" fillId="0" borderId="0" xfId="6080" applyFont="1"/>
    <xf numFmtId="2" fontId="55" fillId="0" borderId="0" xfId="0" applyNumberFormat="1" applyFont="1" applyFill="1"/>
    <xf numFmtId="0" fontId="55" fillId="0" borderId="0" xfId="0" applyFont="1" applyFill="1" applyAlignment="1">
      <alignment horizontal="left" indent="1"/>
    </xf>
    <xf numFmtId="0" fontId="55" fillId="0" borderId="0" xfId="0" applyFont="1" applyFill="1" applyAlignment="1">
      <alignment horizontal="center"/>
    </xf>
    <xf numFmtId="0" fontId="55" fillId="61" borderId="0" xfId="0" applyFont="1" applyFill="1" applyAlignment="1">
      <alignment horizontal="center"/>
    </xf>
    <xf numFmtId="0" fontId="57" fillId="0" borderId="0" xfId="0" applyFont="1" applyAlignment="1">
      <alignment horizontal="left" vertical="center" wrapText="1"/>
    </xf>
    <xf numFmtId="0" fontId="55" fillId="0" borderId="0" xfId="0" applyFont="1" applyBorder="1" applyAlignment="1">
      <alignment horizontal="right" wrapText="1"/>
    </xf>
    <xf numFmtId="0" fontId="55" fillId="0" borderId="2" xfId="0" applyFont="1" applyBorder="1" applyAlignment="1">
      <alignment horizontal="right" wrapText="1"/>
    </xf>
    <xf numFmtId="0" fontId="76" fillId="0" borderId="0" xfId="0" applyFont="1" applyAlignment="1">
      <alignment horizontal="center"/>
    </xf>
    <xf numFmtId="0" fontId="55" fillId="0" borderId="1" xfId="0" applyFont="1" applyBorder="1" applyAlignment="1">
      <alignment horizontal="center"/>
    </xf>
    <xf numFmtId="0" fontId="56" fillId="0" borderId="34" xfId="0" applyFont="1" applyBorder="1" applyAlignment="1">
      <alignment horizontal="right" wrapText="1"/>
    </xf>
    <xf numFmtId="0" fontId="56" fillId="0" borderId="2" xfId="0" applyFont="1" applyBorder="1" applyAlignment="1">
      <alignment horizontal="right" wrapText="1"/>
    </xf>
    <xf numFmtId="0" fontId="56" fillId="0" borderId="34" xfId="0" applyFont="1" applyBorder="1" applyAlignment="1">
      <alignment horizontal="center" wrapText="1"/>
    </xf>
    <xf numFmtId="0" fontId="56" fillId="0" borderId="34" xfId="0" applyFont="1" applyBorder="1" applyAlignment="1">
      <alignment horizontal="center"/>
    </xf>
    <xf numFmtId="0" fontId="55" fillId="0" borderId="36" xfId="0" applyFont="1" applyBorder="1" applyAlignment="1">
      <alignment horizontal="center" wrapText="1"/>
    </xf>
    <xf numFmtId="0" fontId="55" fillId="0" borderId="4" xfId="0" applyFont="1" applyBorder="1" applyAlignment="1">
      <alignment horizontal="center" wrapText="1"/>
    </xf>
  </cellXfs>
  <cellStyles count="6181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2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9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3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3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30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7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4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1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1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5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2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5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6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3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9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7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4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3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8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5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4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9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6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8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50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7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2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1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8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6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2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9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20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3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40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4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5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9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3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7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1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5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2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6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10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4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8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2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2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6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8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4"/>
    <cellStyle name="Comma 2 2 6" xfId="6141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5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6"/>
    <cellStyle name="Comma 4 7" xfId="6083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8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7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9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60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1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100"/>
    <cellStyle name="Fixed" xfId="2028"/>
    <cellStyle name="Followed Hyperlink" xfId="6127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1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7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8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9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90"/>
    <cellStyle name="Hyperlink" xfId="6126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4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7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3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2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8"/>
    <cellStyle name="Normal 12 2 3" xfId="2089"/>
    <cellStyle name="Normal 12 3" xfId="2094"/>
    <cellStyle name="Normal 12 3 2" xfId="6163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4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80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6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5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4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8"/>
    <cellStyle name="Normal 4 3" xfId="175"/>
    <cellStyle name="Normal 4 3 2" xfId="354"/>
    <cellStyle name="Normal 4 3 2 2" xfId="6179"/>
    <cellStyle name="Normal 4 4" xfId="2686"/>
    <cellStyle name="Normal 4 4 2" xfId="6167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9"/>
    <cellStyle name="Normal 5 4" xfId="6085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1"/>
    <cellStyle name="Normal 6 3" xfId="183"/>
    <cellStyle name="Normal 6 4" xfId="184"/>
    <cellStyle name="Normal 6 4 2" xfId="185"/>
    <cellStyle name="Normal 6 4 3" xfId="361"/>
    <cellStyle name="Normal 6 5" xfId="6170"/>
    <cellStyle name="Normal 6 6" xfId="6082"/>
    <cellStyle name="Normal 60" xfId="5281"/>
    <cellStyle name="Normal 61" xfId="6081"/>
    <cellStyle name="Normal 7" xfId="186"/>
    <cellStyle name="Normal 7 2" xfId="187"/>
    <cellStyle name="Normal 7 2 2" xfId="2721"/>
    <cellStyle name="Normal 7 2 2 2" xfId="6172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3"/>
    <cellStyle name="Normal 8 5" xfId="6128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6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4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5"/>
    <cellStyle name="Percent" xfId="6080" builtinId="5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5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6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7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1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9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Organizational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Excellence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FY 2016 Request by Major Component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0">
                <a:latin typeface="Arial" panose="020B0604020202020204" pitchFamily="34" charset="0"/>
                <a:cs typeface="Arial" panose="020B0604020202020204" pitchFamily="34" charset="0"/>
              </a:rPr>
              <a:t>(Dollars</a:t>
            </a:r>
            <a:r>
              <a:rPr lang="en-US" sz="1200" b="0" baseline="0">
                <a:latin typeface="Arial" panose="020B0604020202020204" pitchFamily="34" charset="0"/>
                <a:cs typeface="Arial" panose="020B0604020202020204" pitchFamily="34" charset="0"/>
              </a:rPr>
              <a:t> in Millions / Percent of Total)</a:t>
            </a:r>
            <a:endParaRPr lang="en-US" sz="12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069526866326477E-2"/>
          <c:y val="0.17998093385937702"/>
          <c:w val="0.52087572447872177"/>
          <c:h val="0.71716809471964549"/>
        </c:manualLayout>
      </c:layout>
      <c:pieChart>
        <c:varyColors val="1"/>
        <c:ser>
          <c:idx val="0"/>
          <c:order val="0"/>
          <c:tx>
            <c:strRef>
              <c:f>'OrgExOvrvw data'!$A$1</c:f>
              <c:strCache>
                <c:ptCount val="1"/>
                <c:pt idx="0">
                  <c:v>Organizational Excellence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pattFill prst="pct5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9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pattFill prst="horzBrick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pattFill prst="dash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pattFill prst="lgCheck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elete val="1"/>
          </c:dLbls>
          <c:cat>
            <c:strRef>
              <c:f>('OrgExOvrvw data'!$A$5,'OrgExOvrvw data'!$A$13,'OrgExOvrvw data'!$A$17,'OrgExOvrvw data'!$A$28,'OrgExOvrvw data'!$A$40,'OrgExOvrvw data'!$A$42,'OrgExOvrvw data'!$A$44)</c:f>
              <c:strCache>
                <c:ptCount val="7"/>
                <c:pt idx="0">
                  <c:v>Human Capital</c:v>
                </c:pt>
                <c:pt idx="1">
                  <c:v>Travel</c:v>
                </c:pt>
                <c:pt idx="2">
                  <c:v>Information Technology (IT)</c:v>
                </c:pt>
                <c:pt idx="3">
                  <c:v>Administrative Support</c:v>
                </c:pt>
                <c:pt idx="4">
                  <c:v>NSF Headquarters Relocation</c:v>
                </c:pt>
                <c:pt idx="5">
                  <c:v>National Science Board (NSB)</c:v>
                </c:pt>
                <c:pt idx="6">
                  <c:v>Office of Inspector General (OIG)</c:v>
                </c:pt>
              </c:strCache>
            </c:strRef>
          </c:cat>
          <c:val>
            <c:numRef>
              <c:f>('OrgExOvrvw data'!$D$5,'OrgExOvrvw data'!$D$13,'OrgExOvrvw data'!$D$17,'OrgExOvrvw data'!$D$28,'OrgExOvrvw data'!$D$40,'OrgExOvrvw data'!$D$42,'OrgExOvrvw data'!$D$44)</c:f>
              <c:numCache>
                <c:formatCode>"$"#,##0.00</c:formatCode>
                <c:ptCount val="7"/>
                <c:pt idx="0">
                  <c:v>279.5</c:v>
                </c:pt>
                <c:pt idx="1">
                  <c:v>8.52</c:v>
                </c:pt>
                <c:pt idx="2">
                  <c:v>85.39</c:v>
                </c:pt>
                <c:pt idx="3">
                  <c:v>77.08</c:v>
                </c:pt>
                <c:pt idx="4">
                  <c:v>30.77</c:v>
                </c:pt>
                <c:pt idx="5">
                  <c:v>4.37</c:v>
                </c:pt>
                <c:pt idx="6">
                  <c:v>15.16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0.68328</cdr:x>
      <cdr:y>0.31225</cdr:y>
    </cdr:from>
    <cdr:to>
      <cdr:x>0.90811</cdr:x>
      <cdr:y>0.74428</cdr:y>
    </cdr:to>
    <cdr:grpSp>
      <cdr:nvGrpSpPr>
        <cdr:cNvPr id="20" name="Group 19"/>
        <cdr:cNvGrpSpPr/>
      </cdr:nvGrpSpPr>
      <cdr:grpSpPr>
        <a:xfrm xmlns:a="http://schemas.openxmlformats.org/drawingml/2006/main">
          <a:off x="5924566" y="1966264"/>
          <a:ext cx="1949451" cy="2720529"/>
          <a:chOff x="6333067" y="1532468"/>
          <a:chExt cx="1947332" cy="2717799"/>
        </a:xfrm>
      </cdr:grpSpPr>
      <cdr:sp macro="" textlink="">
        <cdr:nvSpPr>
          <cdr:cNvPr id="2" name="Rectangle 1"/>
          <cdr:cNvSpPr/>
        </cdr:nvSpPr>
        <cdr:spPr>
          <a:xfrm xmlns:a="http://schemas.openxmlformats.org/drawingml/2006/main">
            <a:off x="6333067" y="1591733"/>
            <a:ext cx="110067" cy="135466"/>
          </a:xfrm>
          <a:prstGeom xmlns:a="http://schemas.openxmlformats.org/drawingml/2006/main" prst="rect">
            <a:avLst/>
          </a:prstGeom>
          <a:pattFill xmlns:a="http://schemas.openxmlformats.org/drawingml/2006/main" prst="pct5">
            <a:fgClr>
              <a:schemeClr val="tx1"/>
            </a:fgClr>
            <a:bgClr>
              <a:schemeClr val="bg1"/>
            </a:bgClr>
          </a:pattFill>
          <a:ln xmlns:a="http://schemas.openxmlformats.org/drawingml/2006/main" w="952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" name="Rectangle 2"/>
          <cdr:cNvSpPr/>
        </cdr:nvSpPr>
        <cdr:spPr>
          <a:xfrm xmlns:a="http://schemas.openxmlformats.org/drawingml/2006/main">
            <a:off x="6341534" y="3539066"/>
            <a:ext cx="110067" cy="13546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tx1"/>
          </a:solidFill>
          <a:ln xmlns:a="http://schemas.openxmlformats.org/drawingml/2006/main" w="952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4" name="Rectangle 3"/>
          <cdr:cNvSpPr/>
        </cdr:nvSpPr>
        <cdr:spPr>
          <a:xfrm xmlns:a="http://schemas.openxmlformats.org/drawingml/2006/main">
            <a:off x="6358465" y="3090335"/>
            <a:ext cx="110067" cy="135466"/>
          </a:xfrm>
          <a:prstGeom xmlns:a="http://schemas.openxmlformats.org/drawingml/2006/main" prst="rect">
            <a:avLst/>
          </a:prstGeom>
          <a:pattFill xmlns:a="http://schemas.openxmlformats.org/drawingml/2006/main" prst="dashHorz">
            <a:fgClr>
              <a:schemeClr val="tx1"/>
            </a:fgClr>
            <a:bgClr>
              <a:schemeClr val="bg1"/>
            </a:bgClr>
          </a:pattFill>
          <a:ln xmlns:a="http://schemas.openxmlformats.org/drawingml/2006/main" w="952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5" name="Rectangle 4"/>
          <cdr:cNvSpPr/>
        </cdr:nvSpPr>
        <cdr:spPr>
          <a:xfrm xmlns:a="http://schemas.openxmlformats.org/drawingml/2006/main">
            <a:off x="6366935" y="2675468"/>
            <a:ext cx="110067" cy="135466"/>
          </a:xfrm>
          <a:prstGeom xmlns:a="http://schemas.openxmlformats.org/drawingml/2006/main" prst="rect">
            <a:avLst/>
          </a:prstGeom>
          <a:pattFill xmlns:a="http://schemas.openxmlformats.org/drawingml/2006/main" prst="horzBrick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xmlns:a="http://schemas.openxmlformats.org/drawingml/2006/main" w="952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6" name="Rectangle 5"/>
          <cdr:cNvSpPr/>
        </cdr:nvSpPr>
        <cdr:spPr>
          <a:xfrm xmlns:a="http://schemas.openxmlformats.org/drawingml/2006/main">
            <a:off x="6350001" y="2260600"/>
            <a:ext cx="110067" cy="135466"/>
          </a:xfrm>
          <a:prstGeom xmlns:a="http://schemas.openxmlformats.org/drawingml/2006/main" prst="rect">
            <a:avLst/>
          </a:prstGeom>
          <a:pattFill xmlns:a="http://schemas.openxmlformats.org/drawingml/2006/main" prst="pct90">
            <a:fgClr>
              <a:schemeClr val="tx1"/>
            </a:fgClr>
            <a:bgClr>
              <a:schemeClr val="bg1"/>
            </a:bgClr>
          </a:pattFill>
          <a:ln xmlns:a="http://schemas.openxmlformats.org/drawingml/2006/main" w="952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7" name="Rectangle 6"/>
          <cdr:cNvSpPr/>
        </cdr:nvSpPr>
        <cdr:spPr>
          <a:xfrm xmlns:a="http://schemas.openxmlformats.org/drawingml/2006/main">
            <a:off x="6341532" y="1938867"/>
            <a:ext cx="110067" cy="135466"/>
          </a:xfrm>
          <a:prstGeom xmlns:a="http://schemas.openxmlformats.org/drawingml/2006/main" prst="rect">
            <a:avLst/>
          </a:prstGeom>
          <a:pattFill xmlns:a="http://schemas.openxmlformats.org/drawingml/2006/main" prst="pct50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xmlns:a="http://schemas.openxmlformats.org/drawingml/2006/main" w="952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8" name="Rectangle 7"/>
          <cdr:cNvSpPr/>
        </cdr:nvSpPr>
        <cdr:spPr>
          <a:xfrm xmlns:a="http://schemas.openxmlformats.org/drawingml/2006/main">
            <a:off x="6341533" y="3987799"/>
            <a:ext cx="110067" cy="135466"/>
          </a:xfrm>
          <a:prstGeom xmlns:a="http://schemas.openxmlformats.org/drawingml/2006/main" prst="rect">
            <a:avLst/>
          </a:prstGeom>
          <a:pattFill xmlns:a="http://schemas.openxmlformats.org/drawingml/2006/main" prst="lgCheck">
            <a:fgClr>
              <a:schemeClr val="tx1">
                <a:lumMod val="50000"/>
                <a:lumOff val="50000"/>
              </a:schemeClr>
            </a:fgClr>
            <a:bgClr>
              <a:schemeClr val="bg1"/>
            </a:bgClr>
          </a:pattFill>
          <a:ln xmlns:a="http://schemas.openxmlformats.org/drawingml/2006/main" w="9525">
            <a:solidFill>
              <a:schemeClr val="tx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9" name="TextBox 8"/>
          <cdr:cNvSpPr txBox="1"/>
        </cdr:nvSpPr>
        <cdr:spPr>
          <a:xfrm xmlns:a="http://schemas.openxmlformats.org/drawingml/2006/main">
            <a:off x="6451601" y="1532468"/>
            <a:ext cx="1820333" cy="27093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Human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Capital, $279.50 (56%)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0" name="TextBox 1"/>
          <cdr:cNvSpPr txBox="1"/>
        </cdr:nvSpPr>
        <cdr:spPr>
          <a:xfrm xmlns:a="http://schemas.openxmlformats.org/drawingml/2006/main">
            <a:off x="6460066" y="1862667"/>
            <a:ext cx="1820333" cy="27093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Travel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, $8.52 (2%)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1" name="TextBox 1"/>
          <cdr:cNvSpPr txBox="1"/>
        </cdr:nvSpPr>
        <cdr:spPr>
          <a:xfrm xmlns:a="http://schemas.openxmlformats.org/drawingml/2006/main">
            <a:off x="6451600" y="2133600"/>
            <a:ext cx="1820333" cy="37253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Information Technology, </a:t>
            </a:r>
          </a:p>
          <a:p xmlns:a="http://schemas.openxmlformats.org/drawingml/2006/main"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$85.39 (17%)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2" name="TextBox 1"/>
          <cdr:cNvSpPr txBox="1"/>
        </cdr:nvSpPr>
        <cdr:spPr>
          <a:xfrm xmlns:a="http://schemas.openxmlformats.org/drawingml/2006/main">
            <a:off x="6460067" y="2565401"/>
            <a:ext cx="1769533" cy="3810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Administrative Support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,</a:t>
            </a:r>
          </a:p>
          <a:p xmlns:a="http://schemas.openxmlformats.org/drawingml/2006/main"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$77.08 (15%)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3" name="TextBox 1"/>
          <cdr:cNvSpPr txBox="1"/>
        </cdr:nvSpPr>
        <cdr:spPr>
          <a:xfrm xmlns:a="http://schemas.openxmlformats.org/drawingml/2006/main">
            <a:off x="6468534" y="2971800"/>
            <a:ext cx="1718733" cy="4064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Headquarters Relocation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, </a:t>
            </a:r>
          </a:p>
          <a:p xmlns:a="http://schemas.openxmlformats.org/drawingml/2006/main"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$30.77 (6%)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4" name="TextBox 1"/>
          <cdr:cNvSpPr txBox="1"/>
        </cdr:nvSpPr>
        <cdr:spPr>
          <a:xfrm xmlns:a="http://schemas.openxmlformats.org/drawingml/2006/main">
            <a:off x="6443133" y="3412067"/>
            <a:ext cx="1718733" cy="4064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National Science Board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, </a:t>
            </a:r>
          </a:p>
          <a:p xmlns:a="http://schemas.openxmlformats.org/drawingml/2006/main"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$4.37 (1%)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5" name="TextBox 1"/>
          <cdr:cNvSpPr txBox="1"/>
        </cdr:nvSpPr>
        <cdr:spPr>
          <a:xfrm xmlns:a="http://schemas.openxmlformats.org/drawingml/2006/main">
            <a:off x="6468533" y="3843867"/>
            <a:ext cx="1718733" cy="4064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Office of Inspector General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, </a:t>
            </a:r>
          </a:p>
          <a:p xmlns:a="http://schemas.openxmlformats.org/drawingml/2006/main"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$15.16 (3%)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0.59825</cdr:x>
      <cdr:y>0.92978</cdr:y>
    </cdr:from>
    <cdr:to>
      <cdr:x>0.83684</cdr:x>
      <cdr:y>0.96973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5196840" y="5852160"/>
          <a:ext cx="207264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Totals may not add due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to rounding.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zoomScaleNormal="100" workbookViewId="0">
      <selection activeCell="I11" sqref="I11:K28"/>
    </sheetView>
  </sheetViews>
  <sheetFormatPr defaultColWidth="8.85546875" defaultRowHeight="12" x14ac:dyDescent="0.2"/>
  <cols>
    <col min="1" max="1" width="45.28515625" style="1" bestFit="1" customWidth="1"/>
    <col min="2" max="6" width="8.5703125" style="1" customWidth="1"/>
    <col min="7" max="7" width="17.42578125" style="1" customWidth="1"/>
    <col min="8" max="16384" width="8.85546875" style="1"/>
  </cols>
  <sheetData>
    <row r="1" spans="1:11" ht="12.75" x14ac:dyDescent="0.2">
      <c r="A1" s="42" t="s">
        <v>52</v>
      </c>
      <c r="B1" s="42"/>
      <c r="C1" s="42"/>
      <c r="D1" s="42"/>
      <c r="E1" s="42"/>
      <c r="F1" s="42"/>
      <c r="G1" s="42"/>
    </row>
    <row r="2" spans="1:11" ht="12.75" thickBot="1" x14ac:dyDescent="0.25">
      <c r="A2" s="43" t="s">
        <v>10</v>
      </c>
      <c r="B2" s="43"/>
      <c r="C2" s="43"/>
      <c r="D2" s="43"/>
      <c r="E2" s="43"/>
      <c r="F2" s="43"/>
      <c r="G2" s="43"/>
    </row>
    <row r="3" spans="1:11" ht="39" customHeight="1" x14ac:dyDescent="0.2">
      <c r="A3" s="40"/>
      <c r="B3" s="44" t="s">
        <v>48</v>
      </c>
      <c r="C3" s="44" t="s">
        <v>49</v>
      </c>
      <c r="D3" s="44" t="s">
        <v>50</v>
      </c>
      <c r="E3" s="46" t="s">
        <v>51</v>
      </c>
      <c r="F3" s="47"/>
      <c r="G3" s="48" t="s">
        <v>31</v>
      </c>
    </row>
    <row r="4" spans="1:11" x14ac:dyDescent="0.2">
      <c r="A4" s="41"/>
      <c r="B4" s="45"/>
      <c r="C4" s="45"/>
      <c r="D4" s="45"/>
      <c r="E4" s="30" t="s">
        <v>11</v>
      </c>
      <c r="F4" s="30" t="s">
        <v>12</v>
      </c>
      <c r="G4" s="49"/>
    </row>
    <row r="5" spans="1:11" x14ac:dyDescent="0.2">
      <c r="A5" s="7" t="s">
        <v>13</v>
      </c>
      <c r="B5" s="23">
        <f>SUM(B6:B7,B9)</f>
        <v>253.01999999999998</v>
      </c>
      <c r="C5" s="23">
        <f t="shared" ref="C5" si="0">SUM(C6:C7,C9)</f>
        <v>265.476</v>
      </c>
      <c r="D5" s="33">
        <f>SUM(D6:D7,D9)</f>
        <v>279.5</v>
      </c>
      <c r="E5" s="24">
        <f>D5-C5</f>
        <v>14.024000000000001</v>
      </c>
      <c r="F5" s="15">
        <f>E5/C5</f>
        <v>5.2825867498380273E-2</v>
      </c>
      <c r="G5" s="7"/>
    </row>
    <row r="6" spans="1:11" ht="11.45" x14ac:dyDescent="0.25">
      <c r="A6" s="5" t="s">
        <v>14</v>
      </c>
      <c r="B6" s="4">
        <v>202.88</v>
      </c>
      <c r="C6" s="35">
        <v>214.44</v>
      </c>
      <c r="D6" s="18">
        <v>224.35</v>
      </c>
      <c r="E6" s="13">
        <f>D6-C6</f>
        <v>9.9099999999999966</v>
      </c>
      <c r="F6" s="14">
        <f>E6/C6</f>
        <v>4.6213393023689597E-2</v>
      </c>
      <c r="G6" s="37" t="s">
        <v>53</v>
      </c>
    </row>
    <row r="7" spans="1:11" ht="11.45" x14ac:dyDescent="0.25">
      <c r="A7" s="5" t="s">
        <v>15</v>
      </c>
      <c r="B7" s="4">
        <v>10.69</v>
      </c>
      <c r="C7" s="35">
        <v>8.11</v>
      </c>
      <c r="D7" s="18">
        <v>10</v>
      </c>
      <c r="E7" s="13">
        <f>D7-C7</f>
        <v>1.8900000000000006</v>
      </c>
      <c r="F7" s="14">
        <f>E7/C7</f>
        <v>0.23304562268803955</v>
      </c>
      <c r="G7" s="37" t="s">
        <v>33</v>
      </c>
    </row>
    <row r="8" spans="1:11" ht="11.45" x14ac:dyDescent="0.25">
      <c r="A8" s="5"/>
      <c r="C8" s="8"/>
      <c r="D8" s="3"/>
      <c r="E8" s="13"/>
      <c r="F8" s="14"/>
      <c r="G8" s="37"/>
    </row>
    <row r="9" spans="1:11" s="5" customFormat="1" ht="11.45" x14ac:dyDescent="0.25">
      <c r="A9" s="5" t="s">
        <v>16</v>
      </c>
      <c r="B9" s="4">
        <f>SUM(B10:B11)</f>
        <v>39.450000000000003</v>
      </c>
      <c r="C9" s="18">
        <f t="shared" ref="C9" si="1">SUM(C10:C11)</f>
        <v>42.926000000000002</v>
      </c>
      <c r="D9" s="18">
        <f>SUM(D10:D11)</f>
        <v>45.150000000000006</v>
      </c>
      <c r="E9" s="13">
        <f>D9-C9</f>
        <v>2.2240000000000038</v>
      </c>
      <c r="F9" s="14">
        <f>E9/C9</f>
        <v>5.1810091785864133E-2</v>
      </c>
      <c r="G9" s="37" t="s">
        <v>34</v>
      </c>
    </row>
    <row r="10" spans="1:11" ht="11.45" x14ac:dyDescent="0.25">
      <c r="A10" s="9" t="s">
        <v>17</v>
      </c>
      <c r="B10" s="4">
        <f>31.39+4.23</f>
        <v>35.620000000000005</v>
      </c>
      <c r="C10" s="35">
        <f>34.007+4.6</f>
        <v>38.606999999999999</v>
      </c>
      <c r="D10" s="18">
        <f>35.96+4.6</f>
        <v>40.56</v>
      </c>
      <c r="E10" s="13">
        <f>D10-C10</f>
        <v>1.953000000000003</v>
      </c>
      <c r="F10" s="14">
        <f>E10/C10</f>
        <v>5.0586681171808298E-2</v>
      </c>
      <c r="G10" s="37" t="s">
        <v>43</v>
      </c>
    </row>
    <row r="11" spans="1:11" ht="11.45" x14ac:dyDescent="0.25">
      <c r="A11" s="9" t="s">
        <v>18</v>
      </c>
      <c r="B11" s="4">
        <f>3.29+0.54</f>
        <v>3.83</v>
      </c>
      <c r="C11" s="35">
        <f>3.469+0.85</f>
        <v>4.319</v>
      </c>
      <c r="D11" s="18">
        <f>3.74+0.85</f>
        <v>4.59</v>
      </c>
      <c r="E11" s="13">
        <f>D11-C11</f>
        <v>0.27099999999999991</v>
      </c>
      <c r="F11" s="14">
        <f>E11/C11</f>
        <v>6.2746006019911996E-2</v>
      </c>
      <c r="G11" s="37" t="s">
        <v>43</v>
      </c>
    </row>
    <row r="12" spans="1:11" ht="11.45" x14ac:dyDescent="0.25">
      <c r="A12" s="5"/>
      <c r="D12" s="2"/>
      <c r="E12" s="17"/>
      <c r="F12" s="14"/>
      <c r="G12" s="8"/>
    </row>
    <row r="13" spans="1:11" ht="11.45" x14ac:dyDescent="0.25">
      <c r="A13" s="8" t="s">
        <v>19</v>
      </c>
      <c r="B13" s="23">
        <f>SUM(B14:B15)</f>
        <v>7.61</v>
      </c>
      <c r="C13" s="23">
        <f t="shared" ref="C13" si="2">SUM(C14:C15)</f>
        <v>8.5360000000000014</v>
      </c>
      <c r="D13" s="24">
        <f>SUM(D14:D15)</f>
        <v>8.52</v>
      </c>
      <c r="E13" s="24">
        <f>D13-C13</f>
        <v>-1.6000000000001791E-2</v>
      </c>
      <c r="F13" s="15">
        <f>E13/C13</f>
        <v>-1.8744142455484757E-3</v>
      </c>
      <c r="G13" s="7"/>
    </row>
    <row r="14" spans="1:11" ht="11.45" x14ac:dyDescent="0.25">
      <c r="A14" s="36" t="s">
        <v>20</v>
      </c>
      <c r="B14" s="4">
        <v>4.83</v>
      </c>
      <c r="C14" s="35">
        <v>5.45</v>
      </c>
      <c r="D14" s="18">
        <v>5.45</v>
      </c>
      <c r="E14" s="25">
        <f>D14-C14</f>
        <v>0</v>
      </c>
      <c r="F14" s="26">
        <f>E14/C14</f>
        <v>0</v>
      </c>
      <c r="G14" s="37" t="s">
        <v>35</v>
      </c>
    </row>
    <row r="15" spans="1:11" ht="11.45" x14ac:dyDescent="0.25">
      <c r="A15" s="5" t="s">
        <v>16</v>
      </c>
      <c r="B15" s="4">
        <f>2.47+0.31</f>
        <v>2.7800000000000002</v>
      </c>
      <c r="C15" s="35">
        <f>2.656+0.43</f>
        <v>3.0860000000000003</v>
      </c>
      <c r="D15" s="18">
        <f>2.64+0.43</f>
        <v>3.0700000000000003</v>
      </c>
      <c r="E15" s="13">
        <f>D15-C15</f>
        <v>-1.6000000000000014E-2</v>
      </c>
      <c r="F15" s="14">
        <f>E15/C15</f>
        <v>-5.1847051198963103E-3</v>
      </c>
      <c r="G15" s="37" t="s">
        <v>34</v>
      </c>
      <c r="I15" s="4"/>
      <c r="J15" s="4"/>
      <c r="K15" s="4"/>
    </row>
    <row r="16" spans="1:11" ht="11.45" x14ac:dyDescent="0.25">
      <c r="A16" s="5"/>
      <c r="D16" s="2"/>
      <c r="E16" s="17"/>
      <c r="F16" s="14"/>
      <c r="G16" s="8"/>
    </row>
    <row r="17" spans="1:10" ht="11.45" x14ac:dyDescent="0.25">
      <c r="A17" s="7" t="s">
        <v>21</v>
      </c>
      <c r="B17" s="23">
        <f>SUM(B18,B23)</f>
        <v>85.210000000000008</v>
      </c>
      <c r="C17" s="23">
        <f t="shared" ref="C17" si="3">SUM(C18,C23)</f>
        <v>86.487020000000001</v>
      </c>
      <c r="D17" s="24">
        <f>SUM(D18,D23)</f>
        <v>85.39</v>
      </c>
      <c r="E17" s="24">
        <f>D17-C17</f>
        <v>-1.0970200000000006</v>
      </c>
      <c r="F17" s="15">
        <f>E17/C17</f>
        <v>-1.2684215504245614E-2</v>
      </c>
      <c r="G17" s="7"/>
    </row>
    <row r="18" spans="1:10" ht="11.45" x14ac:dyDescent="0.25">
      <c r="A18" s="5" t="s">
        <v>22</v>
      </c>
      <c r="B18" s="4">
        <f>SUM(B19:B21)</f>
        <v>18.040000000000003</v>
      </c>
      <c r="C18" s="35">
        <f t="shared" ref="C18" si="4">SUM(C19:C21)</f>
        <v>21.997899</v>
      </c>
      <c r="D18" s="18">
        <f>SUM(D19:D21)+0.01</f>
        <v>21.990000000000002</v>
      </c>
      <c r="E18" s="13">
        <f>D18-C18</f>
        <v>-7.898999999998324E-3</v>
      </c>
      <c r="F18" s="14">
        <f>E18/C18</f>
        <v>-3.5907974666118448E-4</v>
      </c>
      <c r="G18" s="37" t="s">
        <v>35</v>
      </c>
    </row>
    <row r="19" spans="1:10" ht="11.45" x14ac:dyDescent="0.25">
      <c r="A19" s="9" t="s">
        <v>23</v>
      </c>
      <c r="B19" s="4">
        <v>6.8</v>
      </c>
      <c r="C19" s="35">
        <v>5.3678990000000004</v>
      </c>
      <c r="D19" s="18">
        <v>5.1100000000000003</v>
      </c>
      <c r="E19" s="13">
        <f>D19-C19</f>
        <v>-0.2578990000000001</v>
      </c>
      <c r="F19" s="14">
        <f>E19/C19</f>
        <v>-4.8044681913724546E-2</v>
      </c>
      <c r="G19" s="37" t="s">
        <v>44</v>
      </c>
    </row>
    <row r="20" spans="1:10" ht="11.45" x14ac:dyDescent="0.25">
      <c r="A20" s="9" t="s">
        <v>5</v>
      </c>
      <c r="B20" s="4">
        <v>9.48</v>
      </c>
      <c r="C20" s="35">
        <v>13.84</v>
      </c>
      <c r="D20" s="18">
        <v>13.84</v>
      </c>
      <c r="E20" s="25">
        <f>D20-C20</f>
        <v>0</v>
      </c>
      <c r="F20" s="26">
        <f>E20/C20</f>
        <v>0</v>
      </c>
      <c r="G20" s="37" t="s">
        <v>44</v>
      </c>
    </row>
    <row r="21" spans="1:10" ht="11.45" x14ac:dyDescent="0.25">
      <c r="A21" s="9" t="s">
        <v>0</v>
      </c>
      <c r="B21" s="4">
        <v>1.76</v>
      </c>
      <c r="C21" s="35">
        <v>2.79</v>
      </c>
      <c r="D21" s="18">
        <v>3.03</v>
      </c>
      <c r="E21" s="13">
        <f>D21-C21</f>
        <v>0.23999999999999977</v>
      </c>
      <c r="F21" s="14">
        <f>E21/C21</f>
        <v>8.6021505376343996E-2</v>
      </c>
      <c r="G21" s="37" t="s">
        <v>44</v>
      </c>
      <c r="J21" s="34"/>
    </row>
    <row r="22" spans="1:10" ht="11.45" x14ac:dyDescent="0.25">
      <c r="A22" s="6"/>
      <c r="D22" s="2"/>
      <c r="E22" s="13"/>
      <c r="F22" s="14"/>
      <c r="G22" s="8"/>
    </row>
    <row r="23" spans="1:10" ht="11.45" x14ac:dyDescent="0.25">
      <c r="A23" s="5" t="s">
        <v>9</v>
      </c>
      <c r="B23" s="4">
        <f>SUM(B24:B26)</f>
        <v>67.17</v>
      </c>
      <c r="C23" s="35">
        <f t="shared" ref="C23" si="5">SUM(C24:C26)</f>
        <v>64.489120999999997</v>
      </c>
      <c r="D23" s="18">
        <f>SUM(D24:D26)-0.01</f>
        <v>63.4</v>
      </c>
      <c r="E23" s="13">
        <f>D23-C23</f>
        <v>-1.0891209999999987</v>
      </c>
      <c r="F23" s="14">
        <f>E23/C23</f>
        <v>-1.6888445417018456E-2</v>
      </c>
      <c r="G23" s="37" t="s">
        <v>43</v>
      </c>
    </row>
    <row r="24" spans="1:10" ht="11.45" x14ac:dyDescent="0.25">
      <c r="A24" s="9" t="s">
        <v>47</v>
      </c>
      <c r="B24" s="4">
        <v>48.7</v>
      </c>
      <c r="C24" s="35">
        <v>47.502172999999999</v>
      </c>
      <c r="D24" s="18">
        <v>45.99</v>
      </c>
      <c r="E24" s="13">
        <f>D24-C24</f>
        <v>-1.5121729999999971</v>
      </c>
      <c r="F24" s="14">
        <f>E24/C24</f>
        <v>-3.1833764741667651E-2</v>
      </c>
      <c r="G24" s="37" t="s">
        <v>36</v>
      </c>
      <c r="J24" s="34"/>
    </row>
    <row r="25" spans="1:10" ht="11.45" x14ac:dyDescent="0.25">
      <c r="A25" s="9" t="s">
        <v>5</v>
      </c>
      <c r="B25" s="4">
        <v>15.51</v>
      </c>
      <c r="C25" s="35">
        <v>14.006948</v>
      </c>
      <c r="D25" s="18">
        <v>14.44</v>
      </c>
      <c r="E25" s="13">
        <f>D25-C25</f>
        <v>0.43305199999999999</v>
      </c>
      <c r="F25" s="14">
        <f>E25/C25</f>
        <v>3.0916942077603201E-2</v>
      </c>
      <c r="G25" s="37" t="s">
        <v>45</v>
      </c>
      <c r="J25" s="34"/>
    </row>
    <row r="26" spans="1:10" ht="11.45" x14ac:dyDescent="0.25">
      <c r="A26" s="9" t="s">
        <v>0</v>
      </c>
      <c r="B26" s="4">
        <v>2.96</v>
      </c>
      <c r="C26" s="35">
        <v>2.98</v>
      </c>
      <c r="D26" s="18">
        <v>2.98</v>
      </c>
      <c r="E26" s="27">
        <f>D26-C26</f>
        <v>0</v>
      </c>
      <c r="F26" s="28">
        <f>E26/C26</f>
        <v>0</v>
      </c>
      <c r="G26" s="37" t="s">
        <v>45</v>
      </c>
    </row>
    <row r="27" spans="1:10" ht="11.45" x14ac:dyDescent="0.25">
      <c r="A27" s="6"/>
      <c r="D27" s="2"/>
      <c r="E27" s="13"/>
      <c r="F27" s="14"/>
      <c r="G27" s="8"/>
    </row>
    <row r="28" spans="1:10" ht="11.45" x14ac:dyDescent="0.25">
      <c r="A28" s="7" t="s">
        <v>24</v>
      </c>
      <c r="B28" s="23">
        <f>SUM(B29,B30,B31,B33)</f>
        <v>60.867530000000002</v>
      </c>
      <c r="C28" s="23">
        <f t="shared" ref="C28" si="6">SUM(C29,C30,C31,C33)</f>
        <v>69.31</v>
      </c>
      <c r="D28" s="24">
        <f>SUM(D29,D30,D31,D33)</f>
        <v>77.08</v>
      </c>
      <c r="E28" s="24">
        <f>D28-C28</f>
        <v>7.769999999999996</v>
      </c>
      <c r="F28" s="15">
        <f>E28/C28</f>
        <v>0.11210503534843451</v>
      </c>
      <c r="G28" s="7"/>
    </row>
    <row r="29" spans="1:10" ht="11.45" x14ac:dyDescent="0.25">
      <c r="A29" s="5" t="s">
        <v>25</v>
      </c>
      <c r="B29" s="4">
        <v>31.2</v>
      </c>
      <c r="C29" s="35">
        <v>33.909999999999997</v>
      </c>
      <c r="D29" s="18">
        <v>34.17</v>
      </c>
      <c r="E29" s="13">
        <f>D29-C29</f>
        <v>0.26000000000000512</v>
      </c>
      <c r="F29" s="14">
        <f>E29/C29</f>
        <v>7.6673547626070525E-3</v>
      </c>
      <c r="G29" s="37" t="s">
        <v>37</v>
      </c>
    </row>
    <row r="30" spans="1:10" ht="11.45" x14ac:dyDescent="0.25">
      <c r="A30" s="5" t="s">
        <v>6</v>
      </c>
      <c r="B30" s="4">
        <v>8.51</v>
      </c>
      <c r="C30" s="35">
        <v>13.82</v>
      </c>
      <c r="D30" s="18">
        <v>15.04</v>
      </c>
      <c r="E30" s="13">
        <f>D30-C30</f>
        <v>1.2199999999999989</v>
      </c>
      <c r="F30" s="14">
        <f>E30/C30</f>
        <v>8.8277858176555632E-2</v>
      </c>
      <c r="G30" s="37" t="s">
        <v>37</v>
      </c>
    </row>
    <row r="31" spans="1:10" ht="11.45" x14ac:dyDescent="0.25">
      <c r="A31" s="5" t="s">
        <v>26</v>
      </c>
      <c r="B31" s="4">
        <v>15.41</v>
      </c>
      <c r="C31" s="35">
        <v>10.46</v>
      </c>
      <c r="D31" s="18">
        <v>13.07</v>
      </c>
      <c r="E31" s="13">
        <f>D31-C31</f>
        <v>2.6099999999999994</v>
      </c>
      <c r="F31" s="14">
        <f>E31/C31</f>
        <v>0.24952198852772459</v>
      </c>
      <c r="G31" s="37" t="s">
        <v>38</v>
      </c>
    </row>
    <row r="32" spans="1:10" ht="11.45" x14ac:dyDescent="0.25">
      <c r="A32" s="5"/>
      <c r="D32" s="2"/>
      <c r="E32" s="13"/>
      <c r="F32" s="14"/>
      <c r="G32" s="8"/>
    </row>
    <row r="33" spans="1:7" ht="11.45" x14ac:dyDescent="0.25">
      <c r="A33" s="5" t="s">
        <v>7</v>
      </c>
      <c r="B33" s="4">
        <f>SUM(B34,B37,B38)</f>
        <v>5.7475299999999994</v>
      </c>
      <c r="C33" s="35">
        <f t="shared" ref="C33" si="7">SUM(C34,C37,C38)</f>
        <v>11.12</v>
      </c>
      <c r="D33" s="18">
        <f>SUM(D34,D37:D38)</f>
        <v>14.8</v>
      </c>
      <c r="E33" s="13">
        <f t="shared" ref="E33:E38" si="8">D33-C33</f>
        <v>3.6800000000000015</v>
      </c>
      <c r="F33" s="14">
        <f t="shared" ref="F33:F38" si="9">E33/C33</f>
        <v>0.33093525179856131</v>
      </c>
      <c r="G33" s="37" t="s">
        <v>39</v>
      </c>
    </row>
    <row r="34" spans="1:7" ht="11.45" x14ac:dyDescent="0.25">
      <c r="A34" s="6" t="s">
        <v>27</v>
      </c>
      <c r="B34" s="4">
        <f>SUM(B35:B36)</f>
        <v>1.1000000000000001</v>
      </c>
      <c r="C34" s="35">
        <f t="shared" ref="C34" si="10">SUM(C35:C36)</f>
        <v>5.8</v>
      </c>
      <c r="D34" s="18">
        <f>SUM(D35:D36)</f>
        <v>9.16</v>
      </c>
      <c r="E34" s="13">
        <f t="shared" si="8"/>
        <v>3.3600000000000003</v>
      </c>
      <c r="F34" s="14">
        <f t="shared" si="9"/>
        <v>0.57931034482758625</v>
      </c>
      <c r="G34" s="37"/>
    </row>
    <row r="35" spans="1:7" ht="11.45" x14ac:dyDescent="0.25">
      <c r="A35" s="10" t="s">
        <v>1</v>
      </c>
      <c r="B35" s="35">
        <v>0.8</v>
      </c>
      <c r="C35" s="35">
        <v>5.5</v>
      </c>
      <c r="D35" s="18">
        <v>8.86</v>
      </c>
      <c r="E35" s="13">
        <f t="shared" si="8"/>
        <v>3.3599999999999994</v>
      </c>
      <c r="F35" s="14">
        <f t="shared" si="9"/>
        <v>0.61090909090909085</v>
      </c>
      <c r="G35" s="37" t="s">
        <v>39</v>
      </c>
    </row>
    <row r="36" spans="1:7" ht="11.45" x14ac:dyDescent="0.25">
      <c r="A36" s="10" t="s">
        <v>4</v>
      </c>
      <c r="B36" s="35">
        <v>0.3</v>
      </c>
      <c r="C36" s="35">
        <v>0.3</v>
      </c>
      <c r="D36" s="18">
        <v>0.3</v>
      </c>
      <c r="E36" s="27">
        <f t="shared" si="8"/>
        <v>0</v>
      </c>
      <c r="F36" s="28">
        <f t="shared" si="9"/>
        <v>0</v>
      </c>
      <c r="G36" s="37" t="s">
        <v>39</v>
      </c>
    </row>
    <row r="37" spans="1:7" ht="11.45" x14ac:dyDescent="0.25">
      <c r="A37" s="6" t="s">
        <v>2</v>
      </c>
      <c r="B37" s="4">
        <v>1.0375300000000001</v>
      </c>
      <c r="C37" s="35">
        <v>1.01</v>
      </c>
      <c r="D37" s="18">
        <v>1.01</v>
      </c>
      <c r="E37" s="27">
        <f t="shared" si="8"/>
        <v>0</v>
      </c>
      <c r="F37" s="28">
        <f t="shared" si="9"/>
        <v>0</v>
      </c>
      <c r="G37" s="37" t="s">
        <v>39</v>
      </c>
    </row>
    <row r="38" spans="1:7" ht="11.45" x14ac:dyDescent="0.25">
      <c r="A38" s="6" t="s">
        <v>3</v>
      </c>
      <c r="B38" s="4">
        <v>3.61</v>
      </c>
      <c r="C38" s="35">
        <v>4.3099999999999996</v>
      </c>
      <c r="D38" s="18">
        <v>4.63</v>
      </c>
      <c r="E38" s="13">
        <f t="shared" si="8"/>
        <v>0.32000000000000028</v>
      </c>
      <c r="F38" s="14">
        <f t="shared" si="9"/>
        <v>7.424593967517408E-2</v>
      </c>
      <c r="G38" s="37" t="s">
        <v>39</v>
      </c>
    </row>
    <row r="39" spans="1:7" ht="11.45" x14ac:dyDescent="0.25">
      <c r="A39" s="6"/>
      <c r="C39" s="8"/>
      <c r="D39" s="3"/>
      <c r="E39" s="13"/>
      <c r="F39" s="14"/>
      <c r="G39" s="8"/>
    </row>
    <row r="40" spans="1:7" ht="11.45" x14ac:dyDescent="0.25">
      <c r="A40" s="7" t="s">
        <v>28</v>
      </c>
      <c r="B40" s="23">
        <v>14.39</v>
      </c>
      <c r="C40" s="23">
        <v>16.809999999999999</v>
      </c>
      <c r="D40" s="24">
        <v>30.77</v>
      </c>
      <c r="E40" s="24">
        <f>D40-C40</f>
        <v>13.96</v>
      </c>
      <c r="F40" s="15">
        <f>E40/C40</f>
        <v>0.83045806067816785</v>
      </c>
      <c r="G40" s="38" t="s">
        <v>40</v>
      </c>
    </row>
    <row r="41" spans="1:7" s="8" customFormat="1" ht="11.45" x14ac:dyDescent="0.25">
      <c r="D41" s="3"/>
      <c r="E41" s="18"/>
      <c r="F41" s="16"/>
    </row>
    <row r="42" spans="1:7" ht="11.45" x14ac:dyDescent="0.25">
      <c r="A42" s="7" t="s">
        <v>8</v>
      </c>
      <c r="B42" s="23">
        <v>4.25</v>
      </c>
      <c r="C42" s="23">
        <v>4.37</v>
      </c>
      <c r="D42" s="24">
        <v>4.37</v>
      </c>
      <c r="E42" s="24">
        <f>D42-C42</f>
        <v>0</v>
      </c>
      <c r="F42" s="15">
        <f>E42/C42</f>
        <v>0</v>
      </c>
      <c r="G42" s="38" t="s">
        <v>41</v>
      </c>
    </row>
    <row r="43" spans="1:7" s="8" customFormat="1" ht="11.45" x14ac:dyDescent="0.25">
      <c r="D43" s="3"/>
      <c r="E43" s="18"/>
      <c r="F43" s="16"/>
      <c r="G43" s="37"/>
    </row>
    <row r="44" spans="1:7" ht="11.45" x14ac:dyDescent="0.25">
      <c r="A44" s="7" t="s">
        <v>29</v>
      </c>
      <c r="B44" s="23">
        <v>13.84</v>
      </c>
      <c r="C44" s="23">
        <v>14.43</v>
      </c>
      <c r="D44" s="24">
        <v>15.16</v>
      </c>
      <c r="E44" s="24">
        <f>D44-C44</f>
        <v>0.73000000000000043</v>
      </c>
      <c r="F44" s="15">
        <f>E44/C44</f>
        <v>5.0589050589050617E-2</v>
      </c>
      <c r="G44" s="38" t="s">
        <v>42</v>
      </c>
    </row>
    <row r="45" spans="1:7" s="8" customFormat="1" thickBot="1" x14ac:dyDescent="0.3">
      <c r="A45" s="11"/>
      <c r="B45" s="11"/>
      <c r="C45" s="11"/>
      <c r="D45" s="11"/>
      <c r="E45" s="11"/>
      <c r="F45" s="11"/>
      <c r="G45" s="12"/>
    </row>
    <row r="46" spans="1:7" thickBot="1" x14ac:dyDescent="0.3">
      <c r="A46" s="19" t="s">
        <v>30</v>
      </c>
      <c r="B46" s="20">
        <f>SUM(B5,B13,B17,B28,B40,B42,B44)</f>
        <v>439.18752999999998</v>
      </c>
      <c r="C46" s="20">
        <f>SUM(C5,C13,C17,C28,C40,C42,C44)</f>
        <v>465.41901999999999</v>
      </c>
      <c r="D46" s="20">
        <f>SUM(D5,D13,D17,D28,D40,D42,D44)</f>
        <v>500.78999999999996</v>
      </c>
      <c r="E46" s="20">
        <f>D46-C46</f>
        <v>35.370979999999975</v>
      </c>
      <c r="F46" s="21">
        <f>E46/C46</f>
        <v>7.5998140342438042E-2</v>
      </c>
      <c r="G46" s="22"/>
    </row>
    <row r="47" spans="1:7" s="32" customFormat="1" ht="15" customHeight="1" x14ac:dyDescent="0.35">
      <c r="A47" s="31" t="s">
        <v>32</v>
      </c>
    </row>
    <row r="48" spans="1:7" s="31" customFormat="1" ht="32.450000000000003" customHeight="1" x14ac:dyDescent="0.35">
      <c r="A48" s="39" t="s">
        <v>46</v>
      </c>
      <c r="B48" s="39"/>
      <c r="C48" s="39"/>
      <c r="D48" s="39"/>
      <c r="E48" s="39"/>
      <c r="F48" s="39"/>
      <c r="G48" s="39"/>
    </row>
    <row r="49" spans="3:4" ht="11.45" x14ac:dyDescent="0.25">
      <c r="C49" s="29"/>
      <c r="D49" s="29"/>
    </row>
    <row r="50" spans="3:4" ht="11.45" x14ac:dyDescent="0.25">
      <c r="D50" s="29"/>
    </row>
  </sheetData>
  <mergeCells count="9">
    <mergeCell ref="A48:G48"/>
    <mergeCell ref="A3:A4"/>
    <mergeCell ref="A1:G1"/>
    <mergeCell ref="A2:G2"/>
    <mergeCell ref="B3:B4"/>
    <mergeCell ref="C3:C4"/>
    <mergeCell ref="E3:F3"/>
    <mergeCell ref="D3:D4"/>
    <mergeCell ref="G3:G4"/>
  </mergeCells>
  <pageMargins left="0.7" right="0.7" top="0.75" bottom="0.75" header="0.3" footer="0.3"/>
  <ignoredErrors>
    <ignoredError sqref="B34:D34 D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OrgExOvrvw data</vt:lpstr>
      <vt:lpstr>OrgExOvrvwChart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2014-07-10T20:42:22Z</cp:lastPrinted>
  <dcterms:created xsi:type="dcterms:W3CDTF">2014-03-20T19:20:58Z</dcterms:created>
  <dcterms:modified xsi:type="dcterms:W3CDTF">2015-01-30T11:52:35Z</dcterms:modified>
</cp:coreProperties>
</file>