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0725"/>
  </bookViews>
  <sheets>
    <sheet name="EHR by Div &amp; Pgm" sheetId="1" r:id="rId1"/>
  </sheets>
  <calcPr calcId="145621"/>
</workbook>
</file>

<file path=xl/calcChain.xml><?xml version="1.0" encoding="utf-8"?>
<calcChain xmlns="http://schemas.openxmlformats.org/spreadsheetml/2006/main">
  <c r="D49" i="1" l="1"/>
  <c r="B47" i="1"/>
  <c r="E45" i="1"/>
  <c r="F45" i="1" s="1"/>
  <c r="F44" i="1"/>
  <c r="E44" i="1"/>
  <c r="E43" i="1"/>
  <c r="F43" i="1" s="1"/>
  <c r="D42" i="1"/>
  <c r="E42" i="1" s="1"/>
  <c r="F42" i="1" s="1"/>
  <c r="C42" i="1"/>
  <c r="B42" i="1"/>
  <c r="B38" i="1" s="1"/>
  <c r="E41" i="1"/>
  <c r="F41" i="1" s="1"/>
  <c r="E40" i="1"/>
  <c r="F40" i="1" s="1"/>
  <c r="D39" i="1"/>
  <c r="E39" i="1" s="1"/>
  <c r="C39" i="1"/>
  <c r="F39" i="1" s="1"/>
  <c r="B39" i="1"/>
  <c r="D38" i="1"/>
  <c r="E37" i="1"/>
  <c r="F37" i="1" s="1"/>
  <c r="E36" i="1"/>
  <c r="F36" i="1" s="1"/>
  <c r="E35" i="1"/>
  <c r="F35" i="1" s="1"/>
  <c r="D35" i="1"/>
  <c r="C35" i="1"/>
  <c r="B35" i="1"/>
  <c r="F34" i="1"/>
  <c r="E34" i="1"/>
  <c r="E33" i="1"/>
  <c r="F33" i="1" s="1"/>
  <c r="D32" i="1"/>
  <c r="E32" i="1" s="1"/>
  <c r="F32" i="1" s="1"/>
  <c r="C32" i="1"/>
  <c r="B32" i="1"/>
  <c r="B26" i="1" s="1"/>
  <c r="E31" i="1"/>
  <c r="F31" i="1" s="1"/>
  <c r="E30" i="1"/>
  <c r="F30" i="1" s="1"/>
  <c r="E29" i="1"/>
  <c r="F29" i="1" s="1"/>
  <c r="E28" i="1"/>
  <c r="F28" i="1" s="1"/>
  <c r="D27" i="1"/>
  <c r="E27" i="1" s="1"/>
  <c r="C27" i="1"/>
  <c r="F27" i="1" s="1"/>
  <c r="B27" i="1"/>
  <c r="D26" i="1"/>
  <c r="E25" i="1"/>
  <c r="F25" i="1" s="1"/>
  <c r="B25" i="1"/>
  <c r="E24" i="1"/>
  <c r="F24" i="1" s="1"/>
  <c r="F23" i="1"/>
  <c r="E23" i="1"/>
  <c r="F22" i="1"/>
  <c r="E22" i="1"/>
  <c r="F21" i="1"/>
  <c r="E21" i="1"/>
  <c r="E20" i="1"/>
  <c r="F20" i="1" s="1"/>
  <c r="D19" i="1"/>
  <c r="E19" i="1" s="1"/>
  <c r="F19" i="1" s="1"/>
  <c r="C19" i="1"/>
  <c r="B19" i="1"/>
  <c r="E18" i="1"/>
  <c r="F18" i="1" s="1"/>
  <c r="E17" i="1"/>
  <c r="F17" i="1" s="1"/>
  <c r="D17" i="1"/>
  <c r="C17" i="1"/>
  <c r="B17" i="1"/>
  <c r="D16" i="1"/>
  <c r="E16" i="1" s="1"/>
  <c r="F16" i="1" s="1"/>
  <c r="C16" i="1"/>
  <c r="B16" i="1"/>
  <c r="E15" i="1"/>
  <c r="F15" i="1" s="1"/>
  <c r="E14" i="1"/>
  <c r="F14" i="1" s="1"/>
  <c r="D13" i="1"/>
  <c r="E13" i="1" s="1"/>
  <c r="C13" i="1"/>
  <c r="C49" i="1" s="1"/>
  <c r="B13" i="1"/>
  <c r="B49" i="1" s="1"/>
  <c r="F12" i="1"/>
  <c r="E12" i="1"/>
  <c r="F11" i="1"/>
  <c r="E11" i="1"/>
  <c r="D10" i="1"/>
  <c r="D48" i="1" s="1"/>
  <c r="C10" i="1"/>
  <c r="C48" i="1" s="1"/>
  <c r="B10" i="1"/>
  <c r="E9" i="1"/>
  <c r="F9" i="1" s="1"/>
  <c r="D8" i="1"/>
  <c r="D47" i="1" s="1"/>
  <c r="C8" i="1"/>
  <c r="C47" i="1" s="1"/>
  <c r="B8" i="1"/>
  <c r="D7" i="1"/>
  <c r="B7" i="1"/>
  <c r="E26" i="1" l="1"/>
  <c r="E38" i="1"/>
  <c r="E47" i="1"/>
  <c r="F47" i="1"/>
  <c r="E48" i="1"/>
  <c r="F48" i="1" s="1"/>
  <c r="B46" i="1"/>
  <c r="E49" i="1"/>
  <c r="F49" i="1" s="1"/>
  <c r="E10" i="1"/>
  <c r="F10" i="1" s="1"/>
  <c r="D46" i="1"/>
  <c r="B48" i="1"/>
  <c r="C7" i="1"/>
  <c r="F13" i="1"/>
  <c r="C26" i="1"/>
  <c r="C38" i="1"/>
  <c r="E8" i="1"/>
  <c r="F8" i="1" s="1"/>
  <c r="E7" i="1" l="1"/>
  <c r="F7" i="1" s="1"/>
  <c r="F38" i="1"/>
  <c r="C46" i="1"/>
  <c r="E46" i="1" s="1"/>
  <c r="F26" i="1"/>
  <c r="F46" i="1" l="1"/>
</calcChain>
</file>

<file path=xl/sharedStrings.xml><?xml version="1.0" encoding="utf-8"?>
<sst xmlns="http://schemas.openxmlformats.org/spreadsheetml/2006/main" count="56" uniqueCount="48">
  <si>
    <t>National Science Foundation</t>
  </si>
  <si>
    <t>Education and Human Resources Funding by Division and Program</t>
  </si>
  <si>
    <t>FY 2016 Request to Congress</t>
  </si>
  <si>
    <t>(Dollars in Millions)</t>
  </si>
  <si>
    <t>FY 2014 Actual</t>
  </si>
  <si>
    <t>FY 2015 Estimate</t>
  </si>
  <si>
    <t>FY 2016
Request</t>
  </si>
  <si>
    <t>FY 2016 Request
Change Over
FY 2015 Estimate</t>
  </si>
  <si>
    <t>Amount</t>
  </si>
  <si>
    <t>Percent</t>
  </si>
  <si>
    <t>Division of Research on Learning in Formal 
   and Informal Settings (DRL)</t>
  </si>
  <si>
    <t>Learning and Learning Environments</t>
  </si>
  <si>
    <t>EHR Core Research (ECR): STEM Learning</t>
  </si>
  <si>
    <t>Broadening Participation &amp; Institutional Capacity</t>
  </si>
  <si>
    <t>Advancing Informal STEM Learning (AISL)</t>
  </si>
  <si>
    <t>Discovery Research K-12 (DRK-12)</t>
  </si>
  <si>
    <t>STEM Professional Workforce</t>
  </si>
  <si>
    <t>INSPIRE</t>
  </si>
  <si>
    <t>Science, Technology, Engineering, and Mathematics + Computing 
   (STEM + C) Partnerships</t>
  </si>
  <si>
    <t>Division of Graduate Education (DGE)</t>
  </si>
  <si>
    <t>Project and Program Evaluation (PPE)</t>
  </si>
  <si>
    <t>EHR Core Research (ECR): STEM Professional Workforce Preparation</t>
  </si>
  <si>
    <t>Cybercorps®: Scholarships for Service (SFS)</t>
  </si>
  <si>
    <t>NSF INCLUDES</t>
  </si>
  <si>
    <t>Graduate Research Fellowship (GRF)</t>
  </si>
  <si>
    <r>
      <t>NSF Research Traineeship (NRT)</t>
    </r>
    <r>
      <rPr>
        <vertAlign val="superscript"/>
        <sz val="11"/>
        <rFont val="Arial"/>
        <family val="2"/>
      </rPr>
      <t>1</t>
    </r>
  </si>
  <si>
    <t>Division of Human Resource Development (HRD)</t>
  </si>
  <si>
    <t>ADVANCE</t>
  </si>
  <si>
    <t>Alliances for Graduate Education and the Professoriate (AGEP)</t>
  </si>
  <si>
    <t>Historically Black Colleges and Universities Undergraduate 
   Program (HBCU-UP)</t>
  </si>
  <si>
    <t>Tribal Colleges and Universities Program (TCUP)</t>
  </si>
  <si>
    <t>EHR Core Research (ECR): Broadening Participation and Institutional 
   Capacity in STEM</t>
  </si>
  <si>
    <t>Louis Stokes Alliances for Minority Participation (LSAMP)</t>
  </si>
  <si>
    <t>Centers for Research Excellence in Science and Technology (CREST)</t>
  </si>
  <si>
    <t>Excellence Awards in Science and Engineering (EASE)</t>
  </si>
  <si>
    <t>Division of Undergraduate Education (DUE)</t>
  </si>
  <si>
    <t>EHR Core Research (ECR): STEM Learning Environments</t>
  </si>
  <si>
    <t>Improving Undergraduate STEM Education (IUSE)</t>
  </si>
  <si>
    <t>Advanced Technological Education (ATE)</t>
  </si>
  <si>
    <t>NSF Innovation Corps (I-Corps™)</t>
  </si>
  <si>
    <t>Robert Noyce Teacher Scholarship Program (NOYCE)</t>
  </si>
  <si>
    <t>Total, EHR</t>
  </si>
  <si>
    <t>Total, Learning and Learning Environments</t>
  </si>
  <si>
    <t>Total, Broadening Participation &amp; Institutional Capacity</t>
  </si>
  <si>
    <t>Total, STEM Professional Workforce</t>
  </si>
  <si>
    <t>Totals may not add due to rounding.</t>
  </si>
  <si>
    <t>For comparability, Research on Education and Learning (REAL) is included on the EHR Core Research (ECR) lines for FY 2014 because the program was consolidated into ECR in FY 2015 and FY 2016.  The FY 2014 Actual for REAL is $48.38 million.</t>
  </si>
  <si>
    <r>
      <rPr>
        <vertAlign val="superscript"/>
        <sz val="9"/>
        <rFont val="Arial"/>
        <family val="2"/>
      </rPr>
      <t>1</t>
    </r>
    <r>
      <rPr>
        <sz val="9"/>
        <rFont val="Arial"/>
        <family val="2"/>
      </rPr>
      <t xml:space="preserve"> Outyear commitments for Integrative Graduate Education and Research Traineeship (IGERT) are included in the NRT funding line and are $13.34 million in FY 2014, $4.40 million in FY 2015, and $2.85 million in FY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</si>
</sst>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0;&quot;-&quot;??"/>
    <numFmt numFmtId="165" formatCode="&quot;$&quot;#,##0.00;\-&quot;$&quot;#,##0.00;&quot;-&quot;??"/>
    <numFmt numFmtId="166" formatCode="0.0%;\-0.0%;&quot;-&quot;??"/>
    <numFmt numFmtId="167" formatCode="[$-10409]0.00"/>
    <numFmt numFmtId="168" formatCode="[$-10409]#,##0.00;\-#,##0.00"/>
    <numFmt numFmtId="169" formatCode="&quot;$&quot;#,##0.00"/>
  </numFmts>
  <fonts count="17"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sz val="10"/>
      <color theme="1"/>
      <name val="Arial"/>
      <family val="2"/>
    </font>
    <font>
      <sz val="11"/>
      <name val="Arial"/>
      <family val="2"/>
    </font>
    <font>
      <sz val="11"/>
      <color theme="1"/>
      <name val="Arial"/>
      <family val="2"/>
    </font>
    <font>
      <b/>
      <sz val="11"/>
      <name val="Arial"/>
      <family val="2"/>
    </font>
    <font>
      <b/>
      <sz val="10"/>
      <name val="Arial"/>
      <family val="2"/>
    </font>
    <font>
      <sz val="11"/>
      <color indexed="8"/>
      <name val="Arial"/>
      <family val="2"/>
    </font>
    <font>
      <vertAlign val="superscript"/>
      <sz val="11"/>
      <name val="Arial"/>
      <family val="2"/>
    </font>
    <font>
      <sz val="10"/>
      <name val="Arial"/>
      <family val="2"/>
    </font>
    <font>
      <sz val="9"/>
      <name val="Arial"/>
      <family val="2"/>
    </font>
    <font>
      <sz val="9"/>
      <color theme="1"/>
      <name val="Arial"/>
      <family val="2"/>
    </font>
    <font>
      <vertAlign val="superscript"/>
      <sz val="9"/>
      <name val="Arial"/>
      <family val="2"/>
    </font>
    <font>
      <sz val="8"/>
      <name val="Arial"/>
      <family val="2"/>
    </font>
    <font>
      <sz val="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medium">
        <color auto="1"/>
      </bottom>
      <diagonal/>
    </border>
    <border>
      <left/>
      <right style="thin">
        <color indexed="64"/>
      </right>
      <top style="medium">
        <color auto="1"/>
      </top>
      <bottom/>
      <diagonal/>
    </border>
    <border>
      <left style="thin">
        <color indexed="64"/>
      </left>
      <right style="thin">
        <color indexed="64"/>
      </right>
      <top style="medium">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9"/>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top style="medium">
        <color auto="1"/>
      </top>
      <bottom/>
      <diagonal/>
    </border>
    <border>
      <left/>
      <right style="thin">
        <color indexed="64"/>
      </right>
      <top/>
      <bottom style="medium">
        <color auto="1"/>
      </bottom>
      <diagonal/>
    </border>
    <border>
      <left style="thin">
        <color indexed="64"/>
      </left>
      <right style="thin">
        <color indexed="64"/>
      </right>
      <top/>
      <bottom style="medium">
        <color auto="1"/>
      </bottom>
      <diagonal/>
    </border>
  </borders>
  <cellStyleXfs count="3">
    <xf numFmtId="0" fontId="0" fillId="0" borderId="0"/>
    <xf numFmtId="9" fontId="1" fillId="0" borderId="0" applyFont="0" applyFill="0" applyBorder="0" applyAlignment="0" applyProtection="0"/>
    <xf numFmtId="0" fontId="11" fillId="0" borderId="0"/>
  </cellStyleXfs>
  <cellXfs count="80">
    <xf numFmtId="0" fontId="0" fillId="0" borderId="0" xfId="0"/>
    <xf numFmtId="0" fontId="4" fillId="0" borderId="0" xfId="0" applyFont="1"/>
    <xf numFmtId="0" fontId="5" fillId="0" borderId="0" xfId="0" applyFont="1" applyBorder="1" applyAlignment="1">
      <alignment horizontal="center" vertical="center" wrapText="1"/>
    </xf>
    <xf numFmtId="0" fontId="5" fillId="0" borderId="4" xfId="0" applyFont="1" applyBorder="1" applyAlignment="1">
      <alignment horizontal="right"/>
    </xf>
    <xf numFmtId="164" fontId="5" fillId="0" borderId="4" xfId="0" applyNumberFormat="1" applyFont="1" applyFill="1" applyBorder="1" applyAlignment="1">
      <alignment horizontal="right"/>
    </xf>
    <xf numFmtId="0" fontId="7" fillId="2" borderId="7" xfId="0" applyFont="1" applyFill="1" applyBorder="1" applyAlignment="1">
      <alignment vertical="top" wrapText="1"/>
    </xf>
    <xf numFmtId="165" fontId="7" fillId="2" borderId="7" xfId="0" applyNumberFormat="1" applyFont="1" applyFill="1" applyBorder="1" applyAlignment="1">
      <alignment horizontal="right" vertical="top"/>
    </xf>
    <xf numFmtId="165" fontId="7" fillId="2" borderId="8"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166" fontId="7" fillId="2" borderId="7" xfId="1" applyNumberFormat="1" applyFont="1" applyFill="1" applyBorder="1" applyAlignment="1">
      <alignment horizontal="right" vertical="top"/>
    </xf>
    <xf numFmtId="0" fontId="4" fillId="0" borderId="0" xfId="0" applyFont="1" applyAlignment="1">
      <alignment vertical="top"/>
    </xf>
    <xf numFmtId="0" fontId="7" fillId="0" borderId="0" xfId="0" applyFont="1" applyFill="1" applyBorder="1" applyAlignment="1">
      <alignment vertical="top" wrapText="1"/>
    </xf>
    <xf numFmtId="164" fontId="7" fillId="0" borderId="0" xfId="0" applyNumberFormat="1" applyFont="1" applyFill="1" applyBorder="1" applyAlignment="1">
      <alignment horizontal="right" vertical="top"/>
    </xf>
    <xf numFmtId="164" fontId="7" fillId="0" borderId="10" xfId="0" applyNumberFormat="1" applyFont="1" applyFill="1" applyBorder="1" applyAlignment="1">
      <alignment horizontal="right" vertical="top"/>
    </xf>
    <xf numFmtId="164" fontId="7" fillId="0" borderId="11" xfId="0" applyNumberFormat="1" applyFont="1" applyFill="1" applyBorder="1" applyAlignment="1">
      <alignment horizontal="right" vertical="top"/>
    </xf>
    <xf numFmtId="166" fontId="7" fillId="0" borderId="0" xfId="1" applyNumberFormat="1" applyFont="1" applyFill="1" applyBorder="1" applyAlignment="1">
      <alignment horizontal="right" vertical="top"/>
    </xf>
    <xf numFmtId="0" fontId="8" fillId="0" borderId="0" xfId="0" applyFont="1"/>
    <xf numFmtId="0" fontId="5" fillId="0" borderId="0" xfId="0" applyFont="1" applyFill="1" applyBorder="1" applyAlignment="1">
      <alignment horizontal="left" vertical="top" wrapText="1"/>
    </xf>
    <xf numFmtId="167" fontId="9" fillId="0" borderId="0" xfId="0" applyNumberFormat="1" applyFont="1" applyAlignment="1" applyProtection="1">
      <alignment horizontal="right" vertical="top" wrapText="1"/>
      <protection locked="0"/>
    </xf>
    <xf numFmtId="167" fontId="9" fillId="0" borderId="10" xfId="0" applyNumberFormat="1" applyFont="1" applyBorder="1" applyAlignment="1" applyProtection="1">
      <alignment horizontal="right" vertical="top" wrapText="1"/>
      <protection locked="0"/>
    </xf>
    <xf numFmtId="167" fontId="9" fillId="0" borderId="11" xfId="0" applyNumberFormat="1" applyFont="1" applyBorder="1" applyAlignment="1" applyProtection="1">
      <alignment horizontal="right" vertical="top" wrapText="1"/>
      <protection locked="0"/>
    </xf>
    <xf numFmtId="164" fontId="5" fillId="0" borderId="0" xfId="0" applyNumberFormat="1" applyFont="1" applyFill="1" applyBorder="1" applyAlignment="1">
      <alignment horizontal="right" vertical="top"/>
    </xf>
    <xf numFmtId="166" fontId="5" fillId="0" borderId="0" xfId="1" applyNumberFormat="1" applyFont="1" applyFill="1" applyBorder="1" applyAlignment="1">
      <alignment horizontal="right" vertical="top"/>
    </xf>
    <xf numFmtId="0" fontId="7" fillId="0" borderId="0" xfId="0" applyFont="1" applyFill="1" applyBorder="1" applyAlignment="1">
      <alignment horizontal="left" vertical="top" wrapText="1"/>
    </xf>
    <xf numFmtId="0" fontId="4" fillId="0" borderId="0" xfId="0" applyFont="1" applyAlignment="1">
      <alignment horizontal="left" indent="2"/>
    </xf>
    <xf numFmtId="164" fontId="5" fillId="0" borderId="10" xfId="0" applyNumberFormat="1" applyFont="1" applyFill="1" applyBorder="1" applyAlignment="1">
      <alignment horizontal="right" vertical="top"/>
    </xf>
    <xf numFmtId="0" fontId="4" fillId="0" borderId="0" xfId="0" applyFont="1" applyFill="1" applyBorder="1" applyAlignment="1">
      <alignment vertical="top"/>
    </xf>
    <xf numFmtId="164" fontId="7" fillId="0" borderId="12" xfId="0" applyNumberFormat="1" applyFont="1" applyFill="1" applyBorder="1" applyAlignment="1">
      <alignment horizontal="right" vertical="top"/>
    </xf>
    <xf numFmtId="0" fontId="4" fillId="0" borderId="0" xfId="0" applyFont="1" applyFill="1" applyBorder="1"/>
    <xf numFmtId="43" fontId="9" fillId="0" borderId="10" xfId="0" applyNumberFormat="1" applyFont="1" applyBorder="1" applyAlignment="1" applyProtection="1">
      <alignment horizontal="right" vertical="top" wrapText="1"/>
      <protection locked="0"/>
    </xf>
    <xf numFmtId="0" fontId="5" fillId="0" borderId="0" xfId="0" applyFont="1" applyFill="1" applyBorder="1" applyAlignment="1">
      <alignment horizontal="left" wrapText="1"/>
    </xf>
    <xf numFmtId="164" fontId="5" fillId="0" borderId="5" xfId="0" applyNumberFormat="1" applyFont="1" applyFill="1" applyBorder="1" applyAlignment="1">
      <alignment horizontal="right"/>
    </xf>
    <xf numFmtId="164" fontId="5" fillId="0" borderId="6" xfId="0" applyNumberFormat="1" applyFont="1" applyFill="1" applyBorder="1" applyAlignment="1">
      <alignment horizontal="right"/>
    </xf>
    <xf numFmtId="164" fontId="5" fillId="0" borderId="0" xfId="0" applyNumberFormat="1" applyFont="1" applyFill="1" applyBorder="1" applyAlignment="1">
      <alignment horizontal="right"/>
    </xf>
    <xf numFmtId="166" fontId="5" fillId="0" borderId="0" xfId="1" applyNumberFormat="1" applyFont="1" applyFill="1" applyBorder="1" applyAlignment="1">
      <alignment horizontal="right"/>
    </xf>
    <xf numFmtId="165" fontId="7" fillId="2" borderId="4" xfId="0" applyNumberFormat="1" applyFont="1" applyFill="1" applyBorder="1" applyAlignment="1">
      <alignment horizontal="right" vertical="top"/>
    </xf>
    <xf numFmtId="165" fontId="7" fillId="2" borderId="5" xfId="0" applyNumberFormat="1" applyFont="1" applyFill="1" applyBorder="1" applyAlignment="1">
      <alignment horizontal="right" vertical="top"/>
    </xf>
    <xf numFmtId="165" fontId="7" fillId="2" borderId="6" xfId="0" applyNumberFormat="1" applyFont="1" applyFill="1" applyBorder="1" applyAlignment="1">
      <alignment horizontal="right" vertical="top"/>
    </xf>
    <xf numFmtId="0" fontId="5" fillId="0" borderId="4" xfId="0" applyFont="1" applyFill="1" applyBorder="1" applyAlignment="1">
      <alignment horizontal="left" vertical="top" wrapText="1"/>
    </xf>
    <xf numFmtId="168" fontId="9" fillId="0" borderId="13" xfId="2" applyNumberFormat="1" applyFont="1" applyFill="1" applyBorder="1" applyAlignment="1" applyProtection="1">
      <alignment vertical="top" wrapText="1"/>
      <protection locked="0"/>
    </xf>
    <xf numFmtId="164" fontId="5" fillId="0" borderId="5" xfId="0" applyNumberFormat="1" applyFont="1" applyFill="1" applyBorder="1" applyAlignment="1">
      <alignment horizontal="right" vertical="top"/>
    </xf>
    <xf numFmtId="164" fontId="6" fillId="0" borderId="6" xfId="0" applyNumberFormat="1" applyFont="1" applyBorder="1" applyAlignment="1">
      <alignment vertical="top"/>
    </xf>
    <xf numFmtId="164" fontId="5" fillId="0" borderId="4" xfId="0" applyNumberFormat="1" applyFont="1" applyFill="1" applyBorder="1" applyAlignment="1">
      <alignment horizontal="right" vertical="top"/>
    </xf>
    <xf numFmtId="166" fontId="5" fillId="0" borderId="4" xfId="1" applyNumberFormat="1" applyFont="1" applyFill="1" applyBorder="1" applyAlignment="1">
      <alignment horizontal="right" vertical="top"/>
    </xf>
    <xf numFmtId="0" fontId="7" fillId="3" borderId="14" xfId="0" applyFont="1" applyFill="1" applyBorder="1" applyAlignment="1">
      <alignment vertical="top" wrapText="1"/>
    </xf>
    <xf numFmtId="165" fontId="7" fillId="3" borderId="14" xfId="0" applyNumberFormat="1" applyFont="1" applyFill="1" applyBorder="1" applyAlignment="1">
      <alignment horizontal="right" vertical="top"/>
    </xf>
    <xf numFmtId="165" fontId="7" fillId="3" borderId="15" xfId="0" applyNumberFormat="1" applyFont="1" applyFill="1" applyBorder="1" applyAlignment="1">
      <alignment horizontal="right" vertical="top"/>
    </xf>
    <xf numFmtId="165" fontId="7" fillId="3" borderId="16" xfId="0" applyNumberFormat="1" applyFont="1" applyFill="1" applyBorder="1" applyAlignment="1">
      <alignment horizontal="right" vertical="top"/>
    </xf>
    <xf numFmtId="166" fontId="7" fillId="3" borderId="14" xfId="1" applyNumberFormat="1" applyFont="1" applyFill="1" applyBorder="1" applyAlignment="1">
      <alignment horizontal="right" vertical="top"/>
    </xf>
    <xf numFmtId="169" fontId="4" fillId="0" borderId="0" xfId="0" applyNumberFormat="1" applyFont="1"/>
    <xf numFmtId="0" fontId="5" fillId="0" borderId="17" xfId="0" applyFont="1" applyFill="1" applyBorder="1" applyAlignment="1">
      <alignment vertical="top" wrapText="1"/>
    </xf>
    <xf numFmtId="165" fontId="5" fillId="0" borderId="17" xfId="0" applyNumberFormat="1" applyFont="1" applyFill="1" applyBorder="1" applyAlignment="1">
      <alignment horizontal="right" vertical="top"/>
    </xf>
    <xf numFmtId="165" fontId="5" fillId="0" borderId="2" xfId="0" applyNumberFormat="1" applyFont="1" applyFill="1" applyBorder="1" applyAlignment="1">
      <alignment horizontal="right" vertical="top"/>
    </xf>
    <xf numFmtId="165" fontId="5" fillId="0" borderId="3" xfId="0" applyNumberFormat="1" applyFont="1" applyFill="1" applyBorder="1" applyAlignment="1">
      <alignment horizontal="right" vertical="top"/>
    </xf>
    <xf numFmtId="166" fontId="5" fillId="0" borderId="17" xfId="1" applyNumberFormat="1" applyFont="1" applyFill="1" applyBorder="1" applyAlignment="1">
      <alignment horizontal="right" vertical="top"/>
    </xf>
    <xf numFmtId="0" fontId="5" fillId="0" borderId="0" xfId="0" applyFont="1" applyFill="1" applyBorder="1" applyAlignment="1">
      <alignment vertical="top" wrapText="1"/>
    </xf>
    <xf numFmtId="165" fontId="5" fillId="0" borderId="0" xfId="0" applyNumberFormat="1" applyFont="1" applyFill="1" applyBorder="1" applyAlignment="1">
      <alignment horizontal="right" vertical="top"/>
    </xf>
    <xf numFmtId="165" fontId="5" fillId="0" borderId="10" xfId="0" applyNumberFormat="1" applyFont="1" applyFill="1" applyBorder="1" applyAlignment="1">
      <alignment horizontal="right" vertical="top"/>
    </xf>
    <xf numFmtId="165" fontId="5" fillId="0" borderId="11" xfId="0" applyNumberFormat="1" applyFont="1" applyFill="1" applyBorder="1" applyAlignment="1">
      <alignment horizontal="right" vertical="top"/>
    </xf>
    <xf numFmtId="0" fontId="5" fillId="0" borderId="1" xfId="0" applyFont="1" applyFill="1" applyBorder="1" applyAlignment="1">
      <alignment vertical="top" wrapText="1"/>
    </xf>
    <xf numFmtId="165" fontId="5" fillId="0" borderId="18" xfId="0" applyNumberFormat="1" applyFont="1" applyFill="1" applyBorder="1" applyAlignment="1">
      <alignment horizontal="right" vertical="top"/>
    </xf>
    <xf numFmtId="165" fontId="5" fillId="0" borderId="19" xfId="0" applyNumberFormat="1" applyFont="1" applyFill="1" applyBorder="1" applyAlignment="1">
      <alignment horizontal="right" vertical="top"/>
    </xf>
    <xf numFmtId="0" fontId="15" fillId="0" borderId="0" xfId="0" applyFont="1" applyAlignment="1">
      <alignment vertical="top" wrapText="1"/>
    </xf>
    <xf numFmtId="0" fontId="16" fillId="0" borderId="0" xfId="0" applyFont="1" applyAlignment="1">
      <alignment wrapText="1"/>
    </xf>
    <xf numFmtId="0" fontId="12" fillId="0" borderId="17" xfId="0" applyFont="1" applyFill="1" applyBorder="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5" fillId="0" borderId="0" xfId="0" applyFont="1" applyBorder="1" applyAlignment="1">
      <alignment horizontal="right" wrapText="1"/>
    </xf>
    <xf numFmtId="0" fontId="5" fillId="0" borderId="4" xfId="0" applyFont="1" applyBorder="1" applyAlignment="1">
      <alignment horizontal="right"/>
    </xf>
    <xf numFmtId="0" fontId="5" fillId="0" borderId="2" xfId="0" applyFont="1" applyFill="1" applyBorder="1" applyAlignment="1">
      <alignment horizontal="right" wrapText="1"/>
    </xf>
    <xf numFmtId="0" fontId="5" fillId="0" borderId="5" xfId="0" applyFont="1" applyFill="1" applyBorder="1" applyAlignment="1">
      <alignment horizontal="right" wrapText="1"/>
    </xf>
    <xf numFmtId="0" fontId="5" fillId="0" borderId="3" xfId="0" applyFont="1" applyFill="1" applyBorder="1" applyAlignment="1">
      <alignment horizontal="right" wrapText="1"/>
    </xf>
    <xf numFmtId="0" fontId="5" fillId="0" borderId="6" xfId="0" applyFont="1" applyFill="1" applyBorder="1" applyAlignment="1">
      <alignment horizontal="right" wrapText="1"/>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tabSelected="1" topLeftCell="A45" zoomScale="80" zoomScaleNormal="80" workbookViewId="0">
      <selection activeCell="A52" sqref="A52:F52"/>
    </sheetView>
  </sheetViews>
  <sheetFormatPr defaultColWidth="8.7109375" defaultRowHeight="12.75" x14ac:dyDescent="0.2"/>
  <cols>
    <col min="1" max="1" width="65.7109375" style="1" customWidth="1"/>
    <col min="2" max="5" width="11.5703125" style="1" customWidth="1"/>
    <col min="6" max="6" width="9" style="1" customWidth="1"/>
    <col min="7" max="16384" width="8.7109375" style="1"/>
  </cols>
  <sheetData>
    <row r="1" spans="1:7" ht="15.75" x14ac:dyDescent="0.2">
      <c r="A1" s="67" t="s">
        <v>0</v>
      </c>
      <c r="B1" s="67"/>
      <c r="C1" s="67"/>
      <c r="D1" s="67"/>
      <c r="E1" s="68"/>
      <c r="F1" s="68"/>
    </row>
    <row r="2" spans="1:7" ht="15.75" x14ac:dyDescent="0.2">
      <c r="A2" s="67" t="s">
        <v>1</v>
      </c>
      <c r="B2" s="67"/>
      <c r="C2" s="67"/>
      <c r="D2" s="67"/>
      <c r="E2" s="68"/>
      <c r="F2" s="68"/>
    </row>
    <row r="3" spans="1:7" ht="15.75" x14ac:dyDescent="0.2">
      <c r="A3" s="67" t="s">
        <v>2</v>
      </c>
      <c r="B3" s="67"/>
      <c r="C3" s="67"/>
      <c r="D3" s="67"/>
      <c r="E3" s="68"/>
      <c r="F3" s="68"/>
    </row>
    <row r="4" spans="1:7" ht="15" thickBot="1" x14ac:dyDescent="0.25">
      <c r="A4" s="69" t="s">
        <v>3</v>
      </c>
      <c r="B4" s="70"/>
      <c r="C4" s="70"/>
      <c r="D4" s="70"/>
      <c r="E4" s="71"/>
      <c r="F4" s="71"/>
    </row>
    <row r="5" spans="1:7" ht="44.25" customHeight="1" x14ac:dyDescent="0.2">
      <c r="A5" s="2"/>
      <c r="B5" s="72" t="s">
        <v>4</v>
      </c>
      <c r="C5" s="74" t="s">
        <v>5</v>
      </c>
      <c r="D5" s="76" t="s">
        <v>6</v>
      </c>
      <c r="E5" s="78" t="s">
        <v>7</v>
      </c>
      <c r="F5" s="79"/>
    </row>
    <row r="6" spans="1:7" ht="14.25" x14ac:dyDescent="0.2">
      <c r="A6" s="3"/>
      <c r="B6" s="73"/>
      <c r="C6" s="75"/>
      <c r="D6" s="77"/>
      <c r="E6" s="4" t="s">
        <v>8</v>
      </c>
      <c r="F6" s="4" t="s">
        <v>9</v>
      </c>
    </row>
    <row r="7" spans="1:7" s="10" customFormat="1" ht="30" x14ac:dyDescent="0.25">
      <c r="A7" s="5" t="s">
        <v>10</v>
      </c>
      <c r="B7" s="6">
        <f>SUM(B8,B10,B13)</f>
        <v>230.132958</v>
      </c>
      <c r="C7" s="7">
        <f>SUM(C8,C10,C13)</f>
        <v>221.51999999999998</v>
      </c>
      <c r="D7" s="8">
        <f>SUM(D8,D10,D13)</f>
        <v>253.08</v>
      </c>
      <c r="E7" s="6">
        <f>D7-C7</f>
        <v>31.560000000000031</v>
      </c>
      <c r="F7" s="9">
        <f>IF(C7=0,"N/A",E7/C7)</f>
        <v>0.1424702058504877</v>
      </c>
    </row>
    <row r="8" spans="1:7" ht="15" x14ac:dyDescent="0.2">
      <c r="A8" s="11" t="s">
        <v>11</v>
      </c>
      <c r="B8" s="12">
        <f>B9</f>
        <v>25.392116000000001</v>
      </c>
      <c r="C8" s="13">
        <f>C9</f>
        <v>25.63</v>
      </c>
      <c r="D8" s="14">
        <f>D9</f>
        <v>49.27</v>
      </c>
      <c r="E8" s="12">
        <f t="shared" ref="E8:E49" si="0">D8-C8</f>
        <v>23.640000000000004</v>
      </c>
      <c r="F8" s="15">
        <f t="shared" ref="F8:F49" si="1">IF(C8=0,"N/A",E8/C8)</f>
        <v>0.92235661334373797</v>
      </c>
      <c r="G8" s="16"/>
    </row>
    <row r="9" spans="1:7" ht="14.25" x14ac:dyDescent="0.2">
      <c r="A9" s="17" t="s">
        <v>12</v>
      </c>
      <c r="B9" s="18">
        <v>25.392116000000001</v>
      </c>
      <c r="C9" s="19">
        <v>25.63</v>
      </c>
      <c r="D9" s="20">
        <v>49.27</v>
      </c>
      <c r="E9" s="21">
        <f>D9-C9</f>
        <v>23.640000000000004</v>
      </c>
      <c r="F9" s="22">
        <f>IF(C9=0,"N/A",E9/C9)</f>
        <v>0.92235661334373797</v>
      </c>
      <c r="G9" s="10"/>
    </row>
    <row r="10" spans="1:7" ht="15" x14ac:dyDescent="0.2">
      <c r="A10" s="23" t="s">
        <v>13</v>
      </c>
      <c r="B10" s="12">
        <f>SUM(B11:B12)</f>
        <v>147.21890500000001</v>
      </c>
      <c r="C10" s="13">
        <f>SUM(C11:C12)</f>
        <v>138.81</v>
      </c>
      <c r="D10" s="14">
        <f>SUM(D11:D12)</f>
        <v>151.93</v>
      </c>
      <c r="E10" s="12">
        <f t="shared" si="0"/>
        <v>13.120000000000005</v>
      </c>
      <c r="F10" s="15">
        <f t="shared" si="1"/>
        <v>9.4517686045673968E-2</v>
      </c>
      <c r="G10" s="24"/>
    </row>
    <row r="11" spans="1:7" ht="14.25" x14ac:dyDescent="0.2">
      <c r="A11" s="17" t="s">
        <v>14</v>
      </c>
      <c r="B11" s="18">
        <v>54.838751999999999</v>
      </c>
      <c r="C11" s="19">
        <v>55</v>
      </c>
      <c r="D11" s="20">
        <v>60</v>
      </c>
      <c r="E11" s="21">
        <f>D11-C11</f>
        <v>5</v>
      </c>
      <c r="F11" s="22">
        <f>IF(C11=0,"N/A",E11/C11)</f>
        <v>9.0909090909090912E-2</v>
      </c>
      <c r="G11" s="10"/>
    </row>
    <row r="12" spans="1:7" ht="14.25" x14ac:dyDescent="0.2">
      <c r="A12" s="17" t="s">
        <v>15</v>
      </c>
      <c r="B12" s="18">
        <v>92.380153000000007</v>
      </c>
      <c r="C12" s="19">
        <v>83.81</v>
      </c>
      <c r="D12" s="20">
        <v>91.93</v>
      </c>
      <c r="E12" s="21">
        <f>D12-C12</f>
        <v>8.1200000000000045</v>
      </c>
      <c r="F12" s="22" t="str">
        <f>IF(C14=0,"N/A",E12/C14)</f>
        <v>N/A</v>
      </c>
      <c r="G12" s="10"/>
    </row>
    <row r="13" spans="1:7" ht="15" x14ac:dyDescent="0.2">
      <c r="A13" s="11" t="s">
        <v>16</v>
      </c>
      <c r="B13" s="12">
        <f>B15+B14</f>
        <v>57.521937000000001</v>
      </c>
      <c r="C13" s="13">
        <f t="shared" ref="C13:D13" si="2">C15+C14</f>
        <v>57.08</v>
      </c>
      <c r="D13" s="13">
        <f t="shared" si="2"/>
        <v>51.88</v>
      </c>
      <c r="E13" s="12">
        <f t="shared" si="0"/>
        <v>-5.1999999999999957</v>
      </c>
      <c r="F13" s="15">
        <f t="shared" si="1"/>
        <v>-9.1100210231254308E-2</v>
      </c>
      <c r="G13" s="10"/>
    </row>
    <row r="14" spans="1:7" ht="14.25" x14ac:dyDescent="0.2">
      <c r="A14" s="17" t="s">
        <v>17</v>
      </c>
      <c r="B14" s="18">
        <v>9.6658999999999995E-2</v>
      </c>
      <c r="C14" s="25">
        <v>0</v>
      </c>
      <c r="D14" s="25">
        <v>0</v>
      </c>
      <c r="E14" s="21">
        <f>D14-C14</f>
        <v>0</v>
      </c>
      <c r="F14" s="22">
        <f>IF(C12=0,"N/A",E14/C12)</f>
        <v>0</v>
      </c>
      <c r="G14" s="10"/>
    </row>
    <row r="15" spans="1:7" ht="28.5" x14ac:dyDescent="0.2">
      <c r="A15" s="17" t="s">
        <v>18</v>
      </c>
      <c r="B15" s="18">
        <v>57.425277999999999</v>
      </c>
      <c r="C15" s="19">
        <v>57.08</v>
      </c>
      <c r="D15" s="20">
        <v>51.88</v>
      </c>
      <c r="E15" s="21">
        <f>D15-C15</f>
        <v>-5.1999999999999957</v>
      </c>
      <c r="F15" s="22">
        <f t="shared" si="1"/>
        <v>-9.1100210231254308E-2</v>
      </c>
      <c r="G15" s="10"/>
    </row>
    <row r="16" spans="1:7" ht="15" x14ac:dyDescent="0.2">
      <c r="A16" s="5" t="s">
        <v>19</v>
      </c>
      <c r="B16" s="6">
        <f>SUM(B17,B19)</f>
        <v>245.57511800000003</v>
      </c>
      <c r="C16" s="7">
        <f>SUM(C17,C19)</f>
        <v>273.40999999999997</v>
      </c>
      <c r="D16" s="8">
        <f>SUM(D17,D19)</f>
        <v>295.64</v>
      </c>
      <c r="E16" s="6">
        <f t="shared" si="0"/>
        <v>22.230000000000018</v>
      </c>
      <c r="F16" s="9">
        <f t="shared" si="1"/>
        <v>8.130646282140383E-2</v>
      </c>
      <c r="G16" s="26"/>
    </row>
    <row r="17" spans="1:7" ht="15" x14ac:dyDescent="0.2">
      <c r="A17" s="11" t="s">
        <v>11</v>
      </c>
      <c r="B17" s="27">
        <f>SUM(B18:B18)</f>
        <v>21.264236</v>
      </c>
      <c r="C17" s="13">
        <f>SUM(C18:C18)</f>
        <v>15.5</v>
      </c>
      <c r="D17" s="14">
        <f>SUM(D18:D18)</f>
        <v>21.47</v>
      </c>
      <c r="E17" s="12">
        <f t="shared" si="0"/>
        <v>5.9699999999999989</v>
      </c>
      <c r="F17" s="15">
        <f t="shared" si="1"/>
        <v>0.38516129032258056</v>
      </c>
      <c r="G17" s="26"/>
    </row>
    <row r="18" spans="1:7" ht="14.25" x14ac:dyDescent="0.2">
      <c r="A18" s="17" t="s">
        <v>20</v>
      </c>
      <c r="B18" s="18">
        <v>21.264236</v>
      </c>
      <c r="C18" s="19">
        <v>15.5</v>
      </c>
      <c r="D18" s="20">
        <v>21.47</v>
      </c>
      <c r="E18" s="21">
        <f t="shared" si="0"/>
        <v>5.9699999999999989</v>
      </c>
      <c r="F18" s="22">
        <f t="shared" si="1"/>
        <v>0.38516129032258056</v>
      </c>
      <c r="G18" s="28"/>
    </row>
    <row r="19" spans="1:7" ht="15" x14ac:dyDescent="0.2">
      <c r="A19" s="11" t="s">
        <v>16</v>
      </c>
      <c r="B19" s="12">
        <f>SUM(B20:B25)</f>
        <v>224.31088200000002</v>
      </c>
      <c r="C19" s="13">
        <f>SUM(C20:C25)</f>
        <v>257.90999999999997</v>
      </c>
      <c r="D19" s="14">
        <f>SUM(D20:D25)</f>
        <v>274.17</v>
      </c>
      <c r="E19" s="12">
        <f t="shared" si="0"/>
        <v>16.260000000000048</v>
      </c>
      <c r="F19" s="15">
        <f t="shared" si="1"/>
        <v>6.3045248342445237E-2</v>
      </c>
      <c r="G19" s="28"/>
    </row>
    <row r="20" spans="1:7" ht="28.5" x14ac:dyDescent="0.2">
      <c r="A20" s="17" t="s">
        <v>21</v>
      </c>
      <c r="B20" s="18">
        <v>15.894849000000001</v>
      </c>
      <c r="C20" s="19">
        <v>15.97</v>
      </c>
      <c r="D20" s="20">
        <v>20.09</v>
      </c>
      <c r="E20" s="21">
        <f t="shared" si="0"/>
        <v>4.1199999999999992</v>
      </c>
      <c r="F20" s="22">
        <f t="shared" si="1"/>
        <v>0.25798371947401372</v>
      </c>
      <c r="G20" s="28"/>
    </row>
    <row r="21" spans="1:7" ht="14.25" x14ac:dyDescent="0.2">
      <c r="A21" s="17" t="s">
        <v>22</v>
      </c>
      <c r="B21" s="18">
        <v>44.866500000000002</v>
      </c>
      <c r="C21" s="19">
        <v>45</v>
      </c>
      <c r="D21" s="20">
        <v>45</v>
      </c>
      <c r="E21" s="21">
        <f t="shared" si="0"/>
        <v>0</v>
      </c>
      <c r="F21" s="22">
        <f t="shared" si="1"/>
        <v>0</v>
      </c>
      <c r="G21" s="28"/>
    </row>
    <row r="22" spans="1:7" ht="14.25" x14ac:dyDescent="0.2">
      <c r="A22" s="17" t="s">
        <v>23</v>
      </c>
      <c r="B22" s="21">
        <v>0</v>
      </c>
      <c r="C22" s="21">
        <v>0</v>
      </c>
      <c r="D22" s="20">
        <v>3</v>
      </c>
      <c r="E22" s="21">
        <f t="shared" si="0"/>
        <v>3</v>
      </c>
      <c r="F22" s="22" t="str">
        <f t="shared" si="1"/>
        <v>N/A</v>
      </c>
      <c r="G22" s="28"/>
    </row>
    <row r="23" spans="1:7" ht="14.25" x14ac:dyDescent="0.2">
      <c r="A23" s="17" t="s">
        <v>17</v>
      </c>
      <c r="B23" s="21">
        <v>0</v>
      </c>
      <c r="C23" s="29">
        <v>1.95</v>
      </c>
      <c r="D23" s="20">
        <v>1.95</v>
      </c>
      <c r="E23" s="21">
        <f t="shared" si="0"/>
        <v>0</v>
      </c>
      <c r="F23" s="22">
        <f t="shared" si="1"/>
        <v>0</v>
      </c>
      <c r="G23" s="28"/>
    </row>
    <row r="24" spans="1:7" ht="14.25" x14ac:dyDescent="0.2">
      <c r="A24" s="17" t="s">
        <v>24</v>
      </c>
      <c r="B24" s="18">
        <v>149.61853300000001</v>
      </c>
      <c r="C24" s="19">
        <v>166.72</v>
      </c>
      <c r="D24" s="20">
        <v>168.75</v>
      </c>
      <c r="E24" s="21">
        <f t="shared" si="0"/>
        <v>2.0300000000000011</v>
      </c>
      <c r="F24" s="22">
        <f t="shared" si="1"/>
        <v>1.217610364683302E-2</v>
      </c>
      <c r="G24" s="28"/>
    </row>
    <row r="25" spans="1:7" ht="16.5" x14ac:dyDescent="0.3">
      <c r="A25" s="30" t="s">
        <v>25</v>
      </c>
      <c r="B25" s="4">
        <f>13.931</f>
        <v>13.930999999999999</v>
      </c>
      <c r="C25" s="31">
        <v>28.27</v>
      </c>
      <c r="D25" s="32">
        <v>35.380000000000003</v>
      </c>
      <c r="E25" s="33">
        <f t="shared" si="0"/>
        <v>7.110000000000003</v>
      </c>
      <c r="F25" s="34">
        <f t="shared" si="1"/>
        <v>0.25150336045277688</v>
      </c>
      <c r="G25" s="28"/>
    </row>
    <row r="26" spans="1:7" ht="15" x14ac:dyDescent="0.2">
      <c r="A26" s="5" t="s">
        <v>26</v>
      </c>
      <c r="B26" s="35">
        <f>SUM(B27,B32,B35)</f>
        <v>139.213685</v>
      </c>
      <c r="C26" s="36">
        <f>SUM(C27,C32,C35)</f>
        <v>143.72999999999999</v>
      </c>
      <c r="D26" s="37">
        <f>SUM(D27,D32,D35)</f>
        <v>145.59</v>
      </c>
      <c r="E26" s="6">
        <f t="shared" si="0"/>
        <v>1.8600000000000136</v>
      </c>
      <c r="F26" s="9">
        <f t="shared" si="1"/>
        <v>1.2940930912127E-2</v>
      </c>
      <c r="G26" s="28"/>
    </row>
    <row r="27" spans="1:7" ht="15" x14ac:dyDescent="0.2">
      <c r="A27" s="11" t="s">
        <v>11</v>
      </c>
      <c r="B27" s="12">
        <f>SUM(B28:B31)</f>
        <v>54.916598999999998</v>
      </c>
      <c r="C27" s="13">
        <f>SUM(C28:C31)</f>
        <v>55.03</v>
      </c>
      <c r="D27" s="14">
        <f>SUM(D28:D31)</f>
        <v>55.03</v>
      </c>
      <c r="E27" s="12">
        <f t="shared" si="0"/>
        <v>0</v>
      </c>
      <c r="F27" s="15">
        <f t="shared" si="1"/>
        <v>0</v>
      </c>
      <c r="G27" s="28"/>
    </row>
    <row r="28" spans="1:7" ht="14.25" x14ac:dyDescent="0.2">
      <c r="A28" s="17" t="s">
        <v>27</v>
      </c>
      <c r="B28" s="18">
        <v>1.511906</v>
      </c>
      <c r="C28" s="19">
        <v>1.53</v>
      </c>
      <c r="D28" s="20">
        <v>1.53</v>
      </c>
      <c r="E28" s="21">
        <f t="shared" si="0"/>
        <v>0</v>
      </c>
      <c r="F28" s="22">
        <f t="shared" si="1"/>
        <v>0</v>
      </c>
      <c r="G28" s="28"/>
    </row>
    <row r="29" spans="1:7" ht="14.25" x14ac:dyDescent="0.2">
      <c r="A29" s="17" t="s">
        <v>28</v>
      </c>
      <c r="B29" s="18">
        <v>8.1765399999999993</v>
      </c>
      <c r="C29" s="19">
        <v>8</v>
      </c>
      <c r="D29" s="20">
        <v>8</v>
      </c>
      <c r="E29" s="21">
        <f t="shared" si="0"/>
        <v>0</v>
      </c>
      <c r="F29" s="22">
        <f t="shared" si="1"/>
        <v>0</v>
      </c>
      <c r="G29" s="28"/>
    </row>
    <row r="30" spans="1:7" ht="28.5" x14ac:dyDescent="0.2">
      <c r="A30" s="17" t="s">
        <v>29</v>
      </c>
      <c r="B30" s="18">
        <v>31.756095999999999</v>
      </c>
      <c r="C30" s="19">
        <v>32</v>
      </c>
      <c r="D30" s="20">
        <v>32</v>
      </c>
      <c r="E30" s="21">
        <f t="shared" si="0"/>
        <v>0</v>
      </c>
      <c r="F30" s="22">
        <f t="shared" si="1"/>
        <v>0</v>
      </c>
      <c r="G30" s="28"/>
    </row>
    <row r="31" spans="1:7" ht="14.25" x14ac:dyDescent="0.2">
      <c r="A31" s="17" t="s">
        <v>30</v>
      </c>
      <c r="B31" s="18">
        <v>13.472057</v>
      </c>
      <c r="C31" s="19">
        <v>13.5</v>
      </c>
      <c r="D31" s="20">
        <v>13.5</v>
      </c>
      <c r="E31" s="21">
        <f t="shared" si="0"/>
        <v>0</v>
      </c>
      <c r="F31" s="22">
        <f t="shared" si="1"/>
        <v>0</v>
      </c>
      <c r="G31" s="28"/>
    </row>
    <row r="32" spans="1:7" ht="15" x14ac:dyDescent="0.2">
      <c r="A32" s="23" t="s">
        <v>13</v>
      </c>
      <c r="B32" s="12">
        <f>SUM(B33:B34)</f>
        <v>58.327570999999999</v>
      </c>
      <c r="C32" s="13">
        <f>SUM(C33:C34)</f>
        <v>58.88</v>
      </c>
      <c r="D32" s="14">
        <f>SUM(D33:D34)</f>
        <v>60.74</v>
      </c>
      <c r="E32" s="12">
        <f t="shared" si="0"/>
        <v>1.8599999999999994</v>
      </c>
      <c r="F32" s="15">
        <f t="shared" si="1"/>
        <v>3.1589673913043466E-2</v>
      </c>
      <c r="G32" s="28"/>
    </row>
    <row r="33" spans="1:8" ht="42.75" x14ac:dyDescent="0.2">
      <c r="A33" s="17" t="s">
        <v>31</v>
      </c>
      <c r="B33" s="18">
        <v>12.819008999999999</v>
      </c>
      <c r="C33" s="19">
        <v>12.88</v>
      </c>
      <c r="D33" s="20">
        <v>14.74</v>
      </c>
      <c r="E33" s="21">
        <f t="shared" si="0"/>
        <v>1.8599999999999994</v>
      </c>
      <c r="F33" s="22">
        <f t="shared" si="1"/>
        <v>0.1444099378881987</v>
      </c>
    </row>
    <row r="34" spans="1:8" ht="14.25" x14ac:dyDescent="0.2">
      <c r="A34" s="17" t="s">
        <v>32</v>
      </c>
      <c r="B34" s="18">
        <v>45.508561999999998</v>
      </c>
      <c r="C34" s="19">
        <v>46</v>
      </c>
      <c r="D34" s="20">
        <v>46</v>
      </c>
      <c r="E34" s="21">
        <f t="shared" si="0"/>
        <v>0</v>
      </c>
      <c r="F34" s="22">
        <f t="shared" si="1"/>
        <v>0</v>
      </c>
    </row>
    <row r="35" spans="1:8" ht="15" x14ac:dyDescent="0.2">
      <c r="A35" s="11" t="s">
        <v>16</v>
      </c>
      <c r="B35" s="12">
        <f>SUM(B36:B37)</f>
        <v>25.969515000000001</v>
      </c>
      <c r="C35" s="13">
        <f>SUM(C36:C37)</f>
        <v>29.82</v>
      </c>
      <c r="D35" s="14">
        <f>SUM(D36:D37)</f>
        <v>29.82</v>
      </c>
      <c r="E35" s="12">
        <f t="shared" si="0"/>
        <v>0</v>
      </c>
      <c r="F35" s="15">
        <f t="shared" si="1"/>
        <v>0</v>
      </c>
    </row>
    <row r="36" spans="1:8" ht="28.5" x14ac:dyDescent="0.2">
      <c r="A36" s="17" t="s">
        <v>33</v>
      </c>
      <c r="B36" s="18">
        <v>22.923065000000001</v>
      </c>
      <c r="C36" s="19">
        <v>24</v>
      </c>
      <c r="D36" s="20">
        <v>24</v>
      </c>
      <c r="E36" s="21">
        <f t="shared" si="0"/>
        <v>0</v>
      </c>
      <c r="F36" s="22">
        <f t="shared" si="1"/>
        <v>0</v>
      </c>
    </row>
    <row r="37" spans="1:8" ht="14.25" x14ac:dyDescent="0.2">
      <c r="A37" s="17" t="s">
        <v>34</v>
      </c>
      <c r="B37" s="18">
        <v>3.0464500000000001</v>
      </c>
      <c r="C37" s="19">
        <v>5.82</v>
      </c>
      <c r="D37" s="20">
        <v>5.82</v>
      </c>
      <c r="E37" s="21">
        <f t="shared" si="0"/>
        <v>0</v>
      </c>
      <c r="F37" s="22">
        <f t="shared" si="1"/>
        <v>0</v>
      </c>
    </row>
    <row r="38" spans="1:8" ht="15" x14ac:dyDescent="0.2">
      <c r="A38" s="5" t="s">
        <v>35</v>
      </c>
      <c r="B38" s="6">
        <f>SUM(B39,B42)</f>
        <v>217.09703500000001</v>
      </c>
      <c r="C38" s="7">
        <f>SUM(C39,C42)</f>
        <v>227.33999999999997</v>
      </c>
      <c r="D38" s="8">
        <f>SUM(D39,D42)</f>
        <v>268.26</v>
      </c>
      <c r="E38" s="6">
        <f t="shared" si="0"/>
        <v>40.920000000000016</v>
      </c>
      <c r="F38" s="9">
        <f t="shared" si="1"/>
        <v>0.17999472156241761</v>
      </c>
    </row>
    <row r="39" spans="1:8" ht="15" x14ac:dyDescent="0.2">
      <c r="A39" s="11" t="s">
        <v>11</v>
      </c>
      <c r="B39" s="12">
        <f>SUM(B40:B41)</f>
        <v>90.544883999999996</v>
      </c>
      <c r="C39" s="13">
        <f>SUM(C40:C41)</f>
        <v>100.1</v>
      </c>
      <c r="D39" s="14">
        <f>SUM(D40:D41)</f>
        <v>139.82</v>
      </c>
      <c r="E39" s="12">
        <f t="shared" si="0"/>
        <v>39.72</v>
      </c>
      <c r="F39" s="15">
        <f t="shared" si="1"/>
        <v>0.39680319680319681</v>
      </c>
    </row>
    <row r="40" spans="1:8" ht="14.25" x14ac:dyDescent="0.2">
      <c r="A40" s="17" t="s">
        <v>36</v>
      </c>
      <c r="B40" s="18">
        <v>15.973153</v>
      </c>
      <c r="C40" s="19">
        <v>16.100000000000001</v>
      </c>
      <c r="D40" s="20">
        <v>19.739999999999998</v>
      </c>
      <c r="E40" s="21">
        <f t="shared" si="0"/>
        <v>3.639999999999997</v>
      </c>
      <c r="F40" s="22">
        <f t="shared" si="1"/>
        <v>0.22608695652173894</v>
      </c>
    </row>
    <row r="41" spans="1:8" ht="14.25" x14ac:dyDescent="0.2">
      <c r="A41" s="17" t="s">
        <v>37</v>
      </c>
      <c r="B41" s="18">
        <v>74.571731</v>
      </c>
      <c r="C41" s="19">
        <v>84</v>
      </c>
      <c r="D41" s="20">
        <v>120.08</v>
      </c>
      <c r="E41" s="21">
        <f t="shared" si="0"/>
        <v>36.08</v>
      </c>
      <c r="F41" s="22">
        <f t="shared" si="1"/>
        <v>0.42952380952380953</v>
      </c>
    </row>
    <row r="42" spans="1:8" ht="15" x14ac:dyDescent="0.2">
      <c r="A42" s="11" t="s">
        <v>16</v>
      </c>
      <c r="B42" s="12">
        <f>SUM(B43:B45)</f>
        <v>126.55215099999999</v>
      </c>
      <c r="C42" s="13">
        <f>SUM(C43:C45)</f>
        <v>127.24</v>
      </c>
      <c r="D42" s="14">
        <f>SUM(D43:D45)</f>
        <v>128.44</v>
      </c>
      <c r="E42" s="12">
        <f t="shared" si="0"/>
        <v>1.2000000000000028</v>
      </c>
      <c r="F42" s="15">
        <f t="shared" si="1"/>
        <v>9.4309965419679571E-3</v>
      </c>
    </row>
    <row r="43" spans="1:8" ht="14.25" x14ac:dyDescent="0.2">
      <c r="A43" s="17" t="s">
        <v>38</v>
      </c>
      <c r="B43" s="18">
        <v>63.610948999999998</v>
      </c>
      <c r="C43" s="19">
        <v>66</v>
      </c>
      <c r="D43" s="20">
        <v>66</v>
      </c>
      <c r="E43" s="21">
        <f t="shared" si="0"/>
        <v>0</v>
      </c>
      <c r="F43" s="22">
        <f t="shared" si="1"/>
        <v>0</v>
      </c>
    </row>
    <row r="44" spans="1:8" ht="14.25" x14ac:dyDescent="0.2">
      <c r="A44" s="17" t="s">
        <v>39</v>
      </c>
      <c r="B44" s="18">
        <v>0.35260200000000003</v>
      </c>
      <c r="C44" s="19">
        <v>0.35</v>
      </c>
      <c r="D44" s="20">
        <v>1.55</v>
      </c>
      <c r="E44" s="21">
        <f t="shared" si="0"/>
        <v>1.2000000000000002</v>
      </c>
      <c r="F44" s="22">
        <f t="shared" si="1"/>
        <v>3.4285714285714293</v>
      </c>
    </row>
    <row r="45" spans="1:8" ht="14.25" x14ac:dyDescent="0.2">
      <c r="A45" s="38" t="s">
        <v>40</v>
      </c>
      <c r="B45" s="39">
        <v>62.5886</v>
      </c>
      <c r="C45" s="40">
        <v>60.89</v>
      </c>
      <c r="D45" s="41">
        <v>60.89</v>
      </c>
      <c r="E45" s="42">
        <f t="shared" si="0"/>
        <v>0</v>
      </c>
      <c r="F45" s="43">
        <f t="shared" si="1"/>
        <v>0</v>
      </c>
    </row>
    <row r="46" spans="1:8" ht="15.75" thickBot="1" x14ac:dyDescent="0.25">
      <c r="A46" s="44" t="s">
        <v>41</v>
      </c>
      <c r="B46" s="45">
        <f>SUM(B38,B26,B16,B7)</f>
        <v>832.01879600000007</v>
      </c>
      <c r="C46" s="46">
        <f>SUM(C38,C26,C16,C7)</f>
        <v>865.99999999999989</v>
      </c>
      <c r="D46" s="47">
        <f>SUM(D38,D26,D16,D7)</f>
        <v>962.57</v>
      </c>
      <c r="E46" s="45">
        <f t="shared" si="0"/>
        <v>96.570000000000164</v>
      </c>
      <c r="F46" s="48">
        <f t="shared" si="1"/>
        <v>0.11151270207852214</v>
      </c>
      <c r="H46" s="49"/>
    </row>
    <row r="47" spans="1:8" ht="14.25" x14ac:dyDescent="0.2">
      <c r="A47" s="50" t="s">
        <v>42</v>
      </c>
      <c r="B47" s="51">
        <f>SUM(B8,B17,B27,B39)</f>
        <v>192.11783499999999</v>
      </c>
      <c r="C47" s="52">
        <f>SUM(C8,C17,C27,C39)</f>
        <v>196.26</v>
      </c>
      <c r="D47" s="53">
        <f>SUM(D8,D17,D27,D39)</f>
        <v>265.59000000000003</v>
      </c>
      <c r="E47" s="51">
        <f t="shared" si="0"/>
        <v>69.330000000000041</v>
      </c>
      <c r="F47" s="54">
        <f t="shared" si="1"/>
        <v>0.35325588505044353</v>
      </c>
    </row>
    <row r="48" spans="1:8" ht="14.25" x14ac:dyDescent="0.2">
      <c r="A48" s="55" t="s">
        <v>43</v>
      </c>
      <c r="B48" s="56">
        <f>SUM(B10,B32)</f>
        <v>205.54647600000001</v>
      </c>
      <c r="C48" s="57">
        <f>SUM(C10,C32)</f>
        <v>197.69</v>
      </c>
      <c r="D48" s="58">
        <f>SUM(D10,D32)</f>
        <v>212.67000000000002</v>
      </c>
      <c r="E48" s="56">
        <f t="shared" si="0"/>
        <v>14.980000000000018</v>
      </c>
      <c r="F48" s="22">
        <f t="shared" si="1"/>
        <v>7.5775203601598562E-2</v>
      </c>
    </row>
    <row r="49" spans="1:7" ht="15" thickBot="1" x14ac:dyDescent="0.25">
      <c r="A49" s="59" t="s">
        <v>44</v>
      </c>
      <c r="B49" s="56">
        <f>SUM(B13,B19,B35,B42)</f>
        <v>434.35448500000001</v>
      </c>
      <c r="C49" s="60">
        <f>SUM(C13,C19,C35,C42)</f>
        <v>472.04999999999995</v>
      </c>
      <c r="D49" s="61">
        <f>SUM(D13,D19,D35,D42)</f>
        <v>484.31</v>
      </c>
      <c r="E49" s="56">
        <f t="shared" si="0"/>
        <v>12.260000000000048</v>
      </c>
      <c r="F49" s="22">
        <f t="shared" si="1"/>
        <v>2.5971825018536277E-2</v>
      </c>
    </row>
    <row r="50" spans="1:7" x14ac:dyDescent="0.2">
      <c r="A50" s="64" t="s">
        <v>45</v>
      </c>
      <c r="B50" s="64"/>
      <c r="C50" s="64"/>
      <c r="D50" s="64"/>
      <c r="E50" s="64"/>
      <c r="F50" s="64"/>
    </row>
    <row r="51" spans="1:7" s="10" customFormat="1" ht="26.25" customHeight="1" x14ac:dyDescent="0.25">
      <c r="A51" s="65" t="s">
        <v>46</v>
      </c>
      <c r="B51" s="65"/>
      <c r="C51" s="65"/>
      <c r="D51" s="65"/>
      <c r="E51" s="65"/>
      <c r="F51" s="65"/>
      <c r="G51" s="26"/>
    </row>
    <row r="52" spans="1:7" s="10" customFormat="1" ht="30" customHeight="1" x14ac:dyDescent="0.25">
      <c r="A52" s="66" t="s">
        <v>47</v>
      </c>
      <c r="B52" s="66"/>
      <c r="C52" s="66"/>
      <c r="D52" s="66"/>
      <c r="E52" s="66"/>
      <c r="F52" s="66"/>
      <c r="G52" s="62"/>
    </row>
    <row r="53" spans="1:7" x14ac:dyDescent="0.2">
      <c r="G53" s="63"/>
    </row>
  </sheetData>
  <mergeCells count="11">
    <mergeCell ref="A50:F50"/>
    <mergeCell ref="A51:F51"/>
    <mergeCell ref="A52:F52"/>
    <mergeCell ref="A1:F1"/>
    <mergeCell ref="A2:F2"/>
    <mergeCell ref="A3:F3"/>
    <mergeCell ref="A4:F4"/>
    <mergeCell ref="B5:B6"/>
    <mergeCell ref="C5:C6"/>
    <mergeCell ref="D5:D6"/>
    <mergeCell ref="E5:F5"/>
  </mergeCells>
  <printOptions horizontalCentered="1"/>
  <pageMargins left="0.45" right="0.45"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EHR by Div &amp; Pgm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coxenrid</cp:lastModifiedBy>
  <cp:lastPrinted>2015-01-30T12:28:10Z</cp:lastPrinted>
  <dcterms:created xsi:type="dcterms:W3CDTF">2015-01-29T19:07:44Z</dcterms:created>
  <dcterms:modified xsi:type="dcterms:W3CDTF">2015-02-02T13:47:23Z</dcterms:modified>
</cp:coreProperties>
</file>