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90" yWindow="250" windowWidth="16140" windowHeight="9880"/>
  </bookViews>
  <sheets>
    <sheet name="FY16 Req Funding by Prgm" sheetId="2" r:id="rId1"/>
  </sheets>
  <definedNames>
    <definedName name="_xlnm.Print_Area" localSheetId="0">'FY16 Req Funding by Prgm'!$A$1:$F$87</definedName>
    <definedName name="_xlnm.Print_Titles" localSheetId="0">'FY16 Req Funding by Prgm'!$3:$6</definedName>
  </definedNames>
  <calcPr calcId="145621"/>
  <fileRecoveryPr autoRecover="0"/>
</workbook>
</file>

<file path=xl/calcChain.xml><?xml version="1.0" encoding="utf-8"?>
<calcChain xmlns="http://schemas.openxmlformats.org/spreadsheetml/2006/main">
  <c r="B13" i="2" l="1"/>
  <c r="C13" i="2"/>
  <c r="D13" i="2"/>
  <c r="C20" i="2"/>
  <c r="C29" i="2"/>
  <c r="C37" i="2"/>
  <c r="C45" i="2"/>
  <c r="C51" i="2"/>
  <c r="D20" i="2"/>
  <c r="D29" i="2"/>
  <c r="E27" i="2"/>
  <c r="F27" i="2" s="1"/>
  <c r="D37" i="2"/>
  <c r="D45" i="2"/>
  <c r="E42" i="2"/>
  <c r="F42" i="2" s="1"/>
  <c r="E47" i="2"/>
  <c r="F47" i="2" s="1"/>
  <c r="D58" i="2"/>
  <c r="B20" i="2"/>
  <c r="B29" i="2"/>
  <c r="B37" i="2"/>
  <c r="B45" i="2"/>
  <c r="B51" i="2"/>
  <c r="B58" i="2"/>
  <c r="E69" i="2"/>
  <c r="E53" i="2"/>
  <c r="F53" i="2" s="1"/>
  <c r="E72" i="2"/>
  <c r="F72" i="2" s="1"/>
  <c r="E15" i="2"/>
  <c r="E55" i="2"/>
  <c r="F55" i="2" s="1"/>
  <c r="E49" i="2"/>
  <c r="F49" i="2" s="1"/>
  <c r="E65" i="2"/>
  <c r="F65" i="2" s="1"/>
  <c r="E76" i="2"/>
  <c r="F76" i="2" s="1"/>
  <c r="E25" i="2"/>
  <c r="F25" i="2" s="1"/>
  <c r="E8" i="2"/>
  <c r="F8" i="2" s="1"/>
  <c r="E12" i="2"/>
  <c r="F12" i="2" s="1"/>
  <c r="E17" i="2"/>
  <c r="F17" i="2" s="1"/>
  <c r="E31" i="2"/>
  <c r="F31" i="2" s="1"/>
  <c r="E35" i="2"/>
  <c r="F35" i="2" s="1"/>
  <c r="E59" i="2"/>
  <c r="F59" i="2" s="1"/>
  <c r="E23" i="2"/>
  <c r="F23" i="2" s="1"/>
  <c r="E64" i="2"/>
  <c r="F64" i="2" s="1"/>
  <c r="E43" i="2"/>
  <c r="F43" i="2" s="1"/>
  <c r="E9" i="2"/>
  <c r="E32" i="2"/>
  <c r="F32" i="2" s="1"/>
  <c r="E28" i="2"/>
  <c r="F28" i="2" s="1"/>
  <c r="E50" i="2"/>
  <c r="F50" i="2" s="1"/>
  <c r="E74" i="2"/>
  <c r="F74" i="2" s="1"/>
  <c r="E22" i="2"/>
  <c r="F22" i="2" s="1"/>
  <c r="E16" i="2"/>
  <c r="F16" i="2" s="1"/>
  <c r="E39" i="2"/>
  <c r="F39" i="2" s="1"/>
  <c r="E18" i="2"/>
  <c r="F18" i="2" s="1"/>
  <c r="E11" i="2"/>
  <c r="F11" i="2" s="1"/>
  <c r="E33" i="2"/>
  <c r="F33" i="2" s="1"/>
  <c r="E34" i="2"/>
  <c r="F34" i="2" s="1"/>
  <c r="E48" i="2"/>
  <c r="F48" i="2" s="1"/>
  <c r="E41" i="2"/>
  <c r="F41" i="2" s="1"/>
  <c r="E40" i="2"/>
  <c r="E56" i="2"/>
  <c r="F56" i="2" s="1"/>
  <c r="E29" i="2" l="1"/>
  <c r="F29" i="2" s="1"/>
  <c r="E20" i="2"/>
  <c r="F20" i="2" s="1"/>
  <c r="E13" i="2"/>
  <c r="F13" i="2" s="1"/>
  <c r="E37" i="2"/>
  <c r="F37" i="2" s="1"/>
  <c r="F69" i="2"/>
  <c r="B61" i="2"/>
  <c r="B80" i="2" s="1"/>
  <c r="E45" i="2"/>
  <c r="F45" i="2" s="1"/>
  <c r="D51" i="2"/>
  <c r="E51" i="2" s="1"/>
  <c r="F51" i="2" s="1"/>
  <c r="E67" i="2"/>
  <c r="E78" i="2"/>
  <c r="F78" i="2" s="1"/>
  <c r="E24" i="2"/>
  <c r="F24" i="2" s="1"/>
  <c r="E10" i="2"/>
  <c r="F10" i="2" s="1"/>
  <c r="E66" i="2"/>
  <c r="F66" i="2" s="1"/>
  <c r="E44" i="2"/>
  <c r="F44" i="2" s="1"/>
  <c r="E19" i="2"/>
  <c r="F19" i="2" s="1"/>
  <c r="C58" i="2"/>
  <c r="C61" i="2" s="1"/>
  <c r="F40" i="2"/>
  <c r="F9" i="2"/>
  <c r="F15" i="2"/>
  <c r="F67" i="2"/>
  <c r="E58" i="2" l="1"/>
  <c r="F58" i="2" s="1"/>
  <c r="C80" i="2"/>
  <c r="D61" i="2"/>
  <c r="D80" i="2" l="1"/>
  <c r="E80" i="2" s="1"/>
  <c r="F80" i="2" s="1"/>
  <c r="E61" i="2"/>
  <c r="F61" i="2" s="1"/>
</calcChain>
</file>

<file path=xl/sharedStrings.xml><?xml version="1.0" encoding="utf-8"?>
<sst xmlns="http://schemas.openxmlformats.org/spreadsheetml/2006/main" count="101" uniqueCount="89">
  <si>
    <t>(Dollars in Millions)</t>
  </si>
  <si>
    <t>Amount</t>
  </si>
  <si>
    <t>Percent</t>
  </si>
  <si>
    <t>BIOLOGICAL INFRASTRUCTURE</t>
  </si>
  <si>
    <t>ENVIRONMENTAL BIOLOGY</t>
  </si>
  <si>
    <t>INTEGRATIVE ORGANISMAL SYSTEMS</t>
  </si>
  <si>
    <t>EARTH SCIENCES</t>
  </si>
  <si>
    <t>OCEAN SCIENCES</t>
  </si>
  <si>
    <t>ASTRONOMICAL SCIENCES</t>
  </si>
  <si>
    <t>CHEMISTRY</t>
  </si>
  <si>
    <t>MATERIALS RESEARCH</t>
  </si>
  <si>
    <t>MATHEMATICAL SCIENCES</t>
  </si>
  <si>
    <t>PHYSICS</t>
  </si>
  <si>
    <t>SOCIAL AND ECONOMIC SCIENCES</t>
  </si>
  <si>
    <t>INTEGRATIVE ACTIVITIES</t>
  </si>
  <si>
    <t>GRADUATE EDUCATION</t>
  </si>
  <si>
    <t>HUMAN RESOURCE DEVELOPMENT</t>
  </si>
  <si>
    <t>UNDERGRADUATE EDUCATION</t>
  </si>
  <si>
    <t>NATIONAL SCIENCE BOARD</t>
  </si>
  <si>
    <t>Totals may not add due to rounding.</t>
  </si>
  <si>
    <t>Request</t>
  </si>
  <si>
    <t xml:space="preserve"> </t>
  </si>
  <si>
    <t>AGENCY OPERATIONS AND AWARD MANAGEMENT</t>
  </si>
  <si>
    <t>FY 2009</t>
  </si>
  <si>
    <t>FY 2008</t>
  </si>
  <si>
    <t xml:space="preserve">  [US Antarctic Logistical Support Activities]</t>
  </si>
  <si>
    <t>UNITED STATES ARCTIC RESEARCH COMMISSION</t>
  </si>
  <si>
    <t>TOTAL, RESEARCH AND RELATED ACTIVITIES</t>
  </si>
  <si>
    <t>TOTAL, EDUCATION &amp; HUMAN RESOURCES</t>
  </si>
  <si>
    <t>OFFICE OF THE INSPECTOR GENERAL</t>
  </si>
  <si>
    <t>TOTAL, NATIONAL SCIENCE FOUNDATION</t>
  </si>
  <si>
    <t>PROGRAM</t>
  </si>
  <si>
    <t>BIOLOGICAL SCIENCES (BIO)</t>
  </si>
  <si>
    <t>TOTAL, BIO</t>
  </si>
  <si>
    <t>EMERGING FRONTIERS</t>
  </si>
  <si>
    <t>MOLECULAR &amp; CELLULAR BIOSCIENCES</t>
  </si>
  <si>
    <t>ADVANCED CYBERINFRASTRUCTURE</t>
  </si>
  <si>
    <t>COMPUTING &amp; COMMUNICATION FOUNDATIONS</t>
  </si>
  <si>
    <t>COMPUTER &amp; NETWORK SYSTEMS</t>
  </si>
  <si>
    <t>INFORMATION TECHNOLOGY RESEARCH</t>
  </si>
  <si>
    <t>TOTAL, CISE</t>
  </si>
  <si>
    <t>INFORMATION &amp; INTELLIGENT SYSTEMS</t>
  </si>
  <si>
    <t>ENGINEERING (ENG)</t>
  </si>
  <si>
    <t>CHEMICAL, BIOENGINEERING, ENVIRONMENTAL, &amp; 
   TRANSPORT SYSTEMS</t>
  </si>
  <si>
    <t>CIVIL, MECHANICAL, &amp; MANUFACTURING INNOVATION</t>
  </si>
  <si>
    <t>ELECTRICAL, COMMUNICATIONS, &amp; CYBER SYSTEMS</t>
  </si>
  <si>
    <t>INDUSTRIAL INNOVATION &amp; PARTNERSHIPS</t>
  </si>
  <si>
    <t>ENGINEERING EDUCATION &amp; CENTERS</t>
  </si>
  <si>
    <t>TOTAL, ENG</t>
  </si>
  <si>
    <t>GEOSCIENCES (GEO)</t>
  </si>
  <si>
    <t>ATMOSPHERIC &amp; GEOSPACE SCIENCES</t>
  </si>
  <si>
    <t>POLAR PROGRAMS</t>
  </si>
  <si>
    <t xml:space="preserve">   [SBIR/STTR]</t>
  </si>
  <si>
    <t>TOTAL, GEO</t>
  </si>
  <si>
    <t>TOTAL, MPS</t>
  </si>
  <si>
    <t>MULTIDISCIPLINARY ACTIVITIES</t>
  </si>
  <si>
    <t>BEHAVIORAL AND COGNITIVE SCIENCES</t>
  </si>
  <si>
    <t>INTEGRATIVE &amp; COLLABORATIVE EDUCATION AND 
   RESEARCH</t>
  </si>
  <si>
    <t>NATIONAL CENTER FOR SCIENCE &amp; ENGINEERING
   STATISTICS</t>
  </si>
  <si>
    <t>TOTAL, SBE</t>
  </si>
  <si>
    <t>MATHEMATICAL &amp; PHYSICAL SCIENCES (MPS)</t>
  </si>
  <si>
    <t>SOCIAL, BEHAVIORAL &amp; ECONOMIC SCIENCES (SBE)</t>
  </si>
  <si>
    <t>EXPERIMENTAL PROGRAM TO STIMULATE 
   COMPETITIVE RESEARCH (EPSCOR)</t>
  </si>
  <si>
    <t xml:space="preserve">   [Major Research Instrumentation (MRI)]</t>
  </si>
  <si>
    <t>TOTAL, IIA</t>
  </si>
  <si>
    <t>COMPUTER &amp; INFORMATION SCIENCE &amp; 
   ENGINEERING (CISE)</t>
  </si>
  <si>
    <t>EDUCATION &amp; HUMAN RESOURCES (EHR)</t>
  </si>
  <si>
    <t>MAJOR RESEARCH EQUIPMENT &amp; FACILITIES 
   CONSTRUCTION</t>
  </si>
  <si>
    <t>RESEARCH ON LEARNING IN FORMAL AND INFORMAL
   SETTINGS</t>
  </si>
  <si>
    <t>NSF FY 2016 Request Funding by Program</t>
  </si>
  <si>
    <t>FY 2014
Actual</t>
  </si>
  <si>
    <t>FY 2015 Estimate</t>
  </si>
  <si>
    <t>FY 2016 Request</t>
  </si>
  <si>
    <t>FY 2016 Request
Change Over
FY 2015 Estimate</t>
  </si>
  <si>
    <r>
      <rPr>
        <vertAlign val="superscript"/>
        <sz val="9"/>
        <rFont val="Arial"/>
        <family val="2"/>
      </rPr>
      <t>1</t>
    </r>
    <r>
      <rPr>
        <sz val="9"/>
        <rFont val="Arial"/>
        <family val="2"/>
      </rPr>
      <t xml:space="preserve"> The Office of Emerging Frontiers and Multidisciplinary Activities (EFMA) is the reorganized form of Emerging Frontiers in Research and Innovation (EFRI), beginning in FY 2015.  FY 2014 Actual obligations for all divisions have been restated for comparability.</t>
    </r>
  </si>
  <si>
    <r>
      <t>EMERGING FRONTIERS AND MULTIDISCIPLINARY 
   ACTIVITIES</t>
    </r>
    <r>
      <rPr>
        <vertAlign val="superscript"/>
        <sz val="11"/>
        <rFont val="Arial"/>
        <family val="2"/>
      </rPr>
      <t>1</t>
    </r>
  </si>
  <si>
    <r>
      <t>OFFICE OF INTERNATIONAL SCIENCE AND 
   ENGINEERING (OISE)</t>
    </r>
    <r>
      <rPr>
        <b/>
        <vertAlign val="superscript"/>
        <sz val="11"/>
        <rFont val="Arial"/>
        <family val="2"/>
      </rPr>
      <t>2</t>
    </r>
  </si>
  <si>
    <r>
      <t>INTEGRATIVE ACTIVITIES (IA)</t>
    </r>
    <r>
      <rPr>
        <b/>
        <vertAlign val="superscript"/>
        <sz val="11"/>
        <rFont val="Arial"/>
        <family val="2"/>
      </rPr>
      <t>2</t>
    </r>
  </si>
  <si>
    <t>[159.99]</t>
  </si>
  <si>
    <t>[177.11]</t>
  </si>
  <si>
    <t>[194.36]</t>
  </si>
  <si>
    <t>[68.94]</t>
  </si>
  <si>
    <t>[67.52]</t>
  </si>
  <si>
    <t>[89.59]</t>
  </si>
  <si>
    <t>[75.00]</t>
  </si>
  <si>
    <t>[17.25]</t>
  </si>
  <si>
    <t>[9.7%]</t>
  </si>
  <si>
    <t>[ - ]</t>
  </si>
  <si>
    <r>
      <rPr>
        <vertAlign val="superscript"/>
        <sz val="9"/>
        <rFont val="Arial"/>
        <family val="2"/>
      </rPr>
      <t>2</t>
    </r>
    <r>
      <rPr>
        <sz val="9"/>
        <rFont val="Arial"/>
        <family val="2"/>
      </rPr>
      <t xml:space="preserve"> This table reflects the realignment, expected in FY 2015, of the Office of International Science and Engineering and Integrative Activities as separate budget activities.  All years are shown in the FY 2015 structure for comparability.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</si>
</sst>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quot;#,##0.00;\-&quot;$&quot;#,##0.00;&quot;-&quot;??"/>
    <numFmt numFmtId="166" formatCode="0.0%;\-0.0%;&quot;-&quot;??"/>
    <numFmt numFmtId="167" formatCode="#,##0.00;\-#,##0.00;&quot;-&quot;??"/>
    <numFmt numFmtId="168" formatCode="#,##0.00;#,##0.00;&quot;-&quot;??"/>
  </numFmts>
  <fonts count="11" x14ac:knownFonts="1">
    <font>
      <sz val="10"/>
      <name val="Arial"/>
    </font>
    <font>
      <sz val="10"/>
      <name val="Arial"/>
      <family val="2"/>
    </font>
    <font>
      <sz val="10"/>
      <name val="Arial"/>
      <family val="2"/>
    </font>
    <font>
      <sz val="11"/>
      <name val="Arial"/>
      <family val="2"/>
    </font>
    <font>
      <i/>
      <sz val="11"/>
      <name val="Arial"/>
      <family val="2"/>
    </font>
    <font>
      <b/>
      <sz val="11"/>
      <name val="Arial"/>
      <family val="2"/>
    </font>
    <font>
      <sz val="9"/>
      <name val="Arial"/>
      <family val="2"/>
    </font>
    <font>
      <b/>
      <sz val="12"/>
      <name val="Arial"/>
      <family val="2"/>
    </font>
    <font>
      <vertAlign val="superscript"/>
      <sz val="9"/>
      <name val="Arial"/>
      <family val="2"/>
    </font>
    <font>
      <vertAlign val="superscript"/>
      <sz val="11"/>
      <name val="Arial"/>
      <family val="2"/>
    </font>
    <font>
      <b/>
      <vertAlign val="superscript"/>
      <sz val="11"/>
      <name val="Arial"/>
      <family val="2"/>
    </font>
  </fonts>
  <fills count="2">
    <fill>
      <patternFill patternType="none"/>
    </fill>
    <fill>
      <patternFill patternType="gray125"/>
    </fill>
  </fills>
  <borders count="7">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9" fontId="2" fillId="0" borderId="0" applyFont="0" applyFill="0" applyBorder="0" applyAlignment="0" applyProtection="0"/>
  </cellStyleXfs>
  <cellXfs count="94">
    <xf numFmtId="0" fontId="0" fillId="0" borderId="0" xfId="0"/>
    <xf numFmtId="0" fontId="3" fillId="0" borderId="0" xfId="0" applyFont="1"/>
    <xf numFmtId="0" fontId="3" fillId="0" borderId="0" xfId="0" applyFont="1" applyFill="1"/>
    <xf numFmtId="0" fontId="3" fillId="0" borderId="2" xfId="0" applyFont="1" applyBorder="1" applyAlignment="1">
      <alignment horizontal="center" vertical="center"/>
    </xf>
    <xf numFmtId="0" fontId="3" fillId="0" borderId="3" xfId="0" applyFont="1" applyBorder="1" applyAlignment="1">
      <alignment horizontal="right"/>
    </xf>
    <xf numFmtId="164" fontId="3" fillId="0" borderId="3" xfId="1" applyNumberFormat="1" applyFont="1" applyBorder="1" applyAlignment="1">
      <alignment horizontal="right"/>
    </xf>
    <xf numFmtId="0" fontId="5" fillId="0" borderId="4" xfId="0" applyFont="1" applyBorder="1" applyAlignment="1">
      <alignment vertical="center"/>
    </xf>
    <xf numFmtId="40" fontId="3" fillId="0" borderId="0" xfId="0" applyNumberFormat="1" applyFont="1" applyFill="1" applyBorder="1" applyAlignment="1">
      <alignment horizontal="right" vertical="center"/>
    </xf>
    <xf numFmtId="0" fontId="3" fillId="0" borderId="0" xfId="0" applyFont="1" applyBorder="1" applyAlignment="1">
      <alignment horizontal="right" vertical="center"/>
    </xf>
    <xf numFmtId="164" fontId="3" fillId="0" borderId="4" xfId="1" applyNumberFormat="1"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165" fontId="3" fillId="0" borderId="0" xfId="0" applyNumberFormat="1" applyFont="1" applyBorder="1" applyAlignment="1">
      <alignment horizontal="right" vertical="center"/>
    </xf>
    <xf numFmtId="166" fontId="3" fillId="0" borderId="0" xfId="0" applyNumberFormat="1" applyFont="1" applyBorder="1" applyAlignment="1">
      <alignment horizontal="right" vertical="center"/>
    </xf>
    <xf numFmtId="167" fontId="3" fillId="0" borderId="0" xfId="0" applyNumberFormat="1" applyFont="1" applyBorder="1" applyAlignment="1">
      <alignment horizontal="right" vertical="center"/>
    </xf>
    <xf numFmtId="167" fontId="3" fillId="0" borderId="3" xfId="0" applyNumberFormat="1" applyFont="1" applyBorder="1" applyAlignment="1">
      <alignment horizontal="right" vertical="center"/>
    </xf>
    <xf numFmtId="166" fontId="3" fillId="0" borderId="3" xfId="0" applyNumberFormat="1" applyFont="1" applyBorder="1" applyAlignment="1">
      <alignment horizontal="right" vertical="center"/>
    </xf>
    <xf numFmtId="0" fontId="5" fillId="0" borderId="1" xfId="0" applyFont="1" applyBorder="1" applyAlignment="1">
      <alignment vertical="center"/>
    </xf>
    <xf numFmtId="165" fontId="5" fillId="0" borderId="6" xfId="0" applyNumberFormat="1" applyFont="1" applyFill="1" applyBorder="1" applyAlignment="1">
      <alignment horizontal="right" vertical="center"/>
    </xf>
    <xf numFmtId="165" fontId="5" fillId="0" borderId="6" xfId="1" applyNumberFormat="1" applyFont="1" applyBorder="1" applyAlignment="1">
      <alignment horizontal="right" vertical="center"/>
    </xf>
    <xf numFmtId="166" fontId="5" fillId="0" borderId="6" xfId="0" applyNumberFormat="1" applyFont="1" applyBorder="1" applyAlignment="1">
      <alignment horizontal="right" vertical="center"/>
    </xf>
    <xf numFmtId="0" fontId="5" fillId="0" borderId="2" xfId="0" applyFont="1" applyBorder="1" applyAlignment="1">
      <alignment vertical="center" wrapText="1"/>
    </xf>
    <xf numFmtId="165" fontId="3" fillId="0" borderId="0" xfId="0" applyNumberFormat="1" applyFont="1" applyFill="1" applyBorder="1" applyAlignment="1">
      <alignment horizontal="right" vertical="center"/>
    </xf>
    <xf numFmtId="0" fontId="3" fillId="0" borderId="0" xfId="3" applyFont="1" applyBorder="1" applyAlignment="1" applyProtection="1">
      <alignment vertical="center"/>
      <protection locked="0"/>
    </xf>
    <xf numFmtId="0" fontId="5" fillId="0" borderId="2" xfId="0" applyFont="1" applyBorder="1" applyAlignment="1">
      <alignment vertical="center"/>
    </xf>
    <xf numFmtId="0" fontId="3" fillId="0" borderId="0" xfId="0" applyFont="1" applyBorder="1" applyAlignment="1">
      <alignment vertical="top" wrapText="1"/>
    </xf>
    <xf numFmtId="165" fontId="3" fillId="0" borderId="0" xfId="0" applyNumberFormat="1" applyFont="1" applyBorder="1" applyAlignment="1">
      <alignment horizontal="right" vertical="top"/>
    </xf>
    <xf numFmtId="166" fontId="3" fillId="0" borderId="0" xfId="0" applyNumberFormat="1" applyFont="1" applyBorder="1" applyAlignment="1">
      <alignment horizontal="right" vertical="top"/>
    </xf>
    <xf numFmtId="0" fontId="3" fillId="0" borderId="0" xfId="0" applyFont="1" applyBorder="1" applyAlignment="1">
      <alignment vertical="center" wrapText="1"/>
    </xf>
    <xf numFmtId="167" fontId="3" fillId="0" borderId="3" xfId="0" applyNumberFormat="1" applyFont="1" applyBorder="1" applyAlignment="1">
      <alignment horizontal="right" vertical="top"/>
    </xf>
    <xf numFmtId="166" fontId="3" fillId="0" borderId="3" xfId="0" applyNumberFormat="1" applyFont="1" applyBorder="1" applyAlignment="1">
      <alignment horizontal="right" vertical="top"/>
    </xf>
    <xf numFmtId="167" fontId="3" fillId="0" borderId="0" xfId="0" applyNumberFormat="1" applyFont="1" applyBorder="1" applyAlignment="1">
      <alignment horizontal="right" vertical="top"/>
    </xf>
    <xf numFmtId="0" fontId="3" fillId="0" borderId="0" xfId="0" applyFont="1" applyBorder="1" applyAlignment="1"/>
    <xf numFmtId="167" fontId="3" fillId="0" borderId="0" xfId="0" applyNumberFormat="1" applyFont="1" applyBorder="1" applyAlignment="1">
      <alignment horizontal="right"/>
    </xf>
    <xf numFmtId="166" fontId="3" fillId="0" borderId="0" xfId="0" applyNumberFormat="1" applyFont="1" applyBorder="1" applyAlignment="1">
      <alignment horizontal="right"/>
    </xf>
    <xf numFmtId="0" fontId="3" fillId="0" borderId="0" xfId="0" applyFont="1" applyBorder="1" applyAlignment="1">
      <alignment vertical="top"/>
    </xf>
    <xf numFmtId="167" fontId="3" fillId="0" borderId="3" xfId="0" applyNumberFormat="1" applyFont="1" applyFill="1" applyBorder="1" applyAlignment="1">
      <alignment horizontal="right" vertical="top"/>
    </xf>
    <xf numFmtId="0" fontId="5" fillId="0" borderId="0" xfId="0" applyFont="1" applyBorder="1" applyAlignment="1">
      <alignment vertical="center"/>
    </xf>
    <xf numFmtId="165" fontId="5" fillId="0" borderId="0" xfId="0" applyNumberFormat="1" applyFont="1" applyFill="1" applyBorder="1" applyAlignment="1">
      <alignment horizontal="right" vertical="center"/>
    </xf>
    <xf numFmtId="165" fontId="5" fillId="0" borderId="0" xfId="0" applyNumberFormat="1" applyFont="1" applyBorder="1" applyAlignment="1">
      <alignment horizontal="right" vertical="center"/>
    </xf>
    <xf numFmtId="165" fontId="5" fillId="0" borderId="0" xfId="1" applyNumberFormat="1" applyFont="1" applyBorder="1" applyAlignment="1">
      <alignment horizontal="right" vertical="center"/>
    </xf>
    <xf numFmtId="166" fontId="5" fillId="0" borderId="0" xfId="0" applyNumberFormat="1" applyFont="1" applyBorder="1" applyAlignment="1">
      <alignment horizontal="right" vertical="center"/>
    </xf>
    <xf numFmtId="0" fontId="5" fillId="0" borderId="1" xfId="0" applyFont="1" applyBorder="1" applyAlignment="1">
      <alignment vertical="top" wrapText="1"/>
    </xf>
    <xf numFmtId="165" fontId="5" fillId="0" borderId="1" xfId="0" applyNumberFormat="1" applyFont="1" applyFill="1" applyBorder="1" applyAlignment="1">
      <alignment horizontal="right" vertical="top"/>
    </xf>
    <xf numFmtId="165" fontId="5" fillId="0" borderId="1" xfId="1" applyNumberFormat="1" applyFont="1" applyBorder="1" applyAlignment="1">
      <alignment horizontal="right" vertical="top"/>
    </xf>
    <xf numFmtId="166" fontId="5" fillId="0" borderId="1" xfId="0" applyNumberFormat="1" applyFont="1" applyBorder="1" applyAlignment="1">
      <alignment horizontal="right" vertical="top"/>
    </xf>
    <xf numFmtId="0" fontId="5" fillId="0" borderId="5" xfId="0" applyFont="1" applyBorder="1" applyAlignment="1">
      <alignment vertical="center"/>
    </xf>
    <xf numFmtId="165" fontId="5" fillId="0" borderId="5" xfId="1" applyNumberFormat="1" applyFont="1" applyBorder="1" applyAlignment="1">
      <alignment horizontal="right" vertical="center"/>
    </xf>
    <xf numFmtId="166" fontId="5" fillId="0" borderId="5" xfId="0" applyNumberFormat="1" applyFont="1" applyBorder="1" applyAlignment="1">
      <alignment horizontal="right" vertical="center"/>
    </xf>
    <xf numFmtId="0" fontId="3" fillId="0" borderId="1" xfId="0" applyFont="1" applyBorder="1" applyAlignment="1">
      <alignment vertical="center"/>
    </xf>
    <xf numFmtId="165" fontId="3" fillId="0" borderId="1" xfId="0" applyNumberFormat="1" applyFont="1" applyFill="1" applyBorder="1" applyAlignment="1">
      <alignment horizontal="right" vertical="center"/>
    </xf>
    <xf numFmtId="165" fontId="3"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4" fontId="3" fillId="0" borderId="0" xfId="0" applyNumberFormat="1" applyFont="1" applyAlignment="1">
      <alignment vertical="center"/>
    </xf>
    <xf numFmtId="167" fontId="3" fillId="0" borderId="1" xfId="0" applyNumberFormat="1" applyFont="1" applyBorder="1" applyAlignment="1">
      <alignment horizontal="right" vertical="center"/>
    </xf>
    <xf numFmtId="0" fontId="4" fillId="0" borderId="0" xfId="0" applyFont="1" applyBorder="1" applyAlignment="1">
      <alignment vertical="center"/>
    </xf>
    <xf numFmtId="0" fontId="5" fillId="0" borderId="1" xfId="0" applyFont="1" applyBorder="1" applyAlignment="1">
      <alignment vertical="top"/>
    </xf>
    <xf numFmtId="0" fontId="3" fillId="0" borderId="2" xfId="0" applyFont="1" applyBorder="1" applyAlignment="1">
      <alignment vertical="center"/>
    </xf>
    <xf numFmtId="165" fontId="3" fillId="0" borderId="2" xfId="0" applyNumberFormat="1" applyFont="1" applyFill="1" applyBorder="1" applyAlignment="1">
      <alignment horizontal="right" vertical="center"/>
    </xf>
    <xf numFmtId="165" fontId="3" fillId="0" borderId="2" xfId="0" applyNumberFormat="1" applyFont="1" applyBorder="1" applyAlignment="1">
      <alignment horizontal="right" vertical="center"/>
    </xf>
    <xf numFmtId="40" fontId="3" fillId="0" borderId="1" xfId="0" applyNumberFormat="1" applyFont="1" applyFill="1" applyBorder="1" applyAlignment="1">
      <alignment vertical="center"/>
    </xf>
    <xf numFmtId="165" fontId="3" fillId="0" borderId="1" xfId="0" applyNumberFormat="1" applyFont="1" applyBorder="1" applyAlignment="1">
      <alignment vertical="center"/>
    </xf>
    <xf numFmtId="164" fontId="3" fillId="0" borderId="1" xfId="0" applyNumberFormat="1" applyFont="1" applyBorder="1" applyAlignment="1">
      <alignment vertical="center"/>
    </xf>
    <xf numFmtId="0" fontId="6" fillId="0" borderId="0" xfId="0" applyFont="1" applyBorder="1"/>
    <xf numFmtId="4" fontId="6" fillId="0" borderId="0" xfId="0" applyNumberFormat="1" applyFont="1" applyFill="1" applyBorder="1"/>
    <xf numFmtId="164" fontId="6" fillId="0" borderId="0" xfId="0" applyNumberFormat="1" applyFont="1" applyBorder="1"/>
    <xf numFmtId="0" fontId="3" fillId="0" borderId="4" xfId="0"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3" xfId="0" applyNumberFormat="1" applyFont="1" applyFill="1" applyBorder="1" applyAlignment="1">
      <alignment horizontal="right" vertical="center"/>
    </xf>
    <xf numFmtId="165" fontId="3" fillId="0" borderId="0" xfId="0" applyNumberFormat="1" applyFont="1" applyFill="1" applyBorder="1" applyAlignment="1">
      <alignment horizontal="right" vertical="top"/>
    </xf>
    <xf numFmtId="167" fontId="3" fillId="0" borderId="0" xfId="0" applyNumberFormat="1" applyFont="1" applyFill="1" applyBorder="1" applyAlignment="1">
      <alignment horizontal="right" vertical="top"/>
    </xf>
    <xf numFmtId="167" fontId="3" fillId="0" borderId="0" xfId="0" applyNumberFormat="1" applyFont="1" applyFill="1" applyBorder="1" applyAlignment="1">
      <alignment horizontal="right"/>
    </xf>
    <xf numFmtId="165" fontId="5" fillId="0" borderId="5" xfId="0" applyNumberFormat="1" applyFont="1" applyFill="1" applyBorder="1" applyAlignment="1">
      <alignment horizontal="right" vertical="center"/>
    </xf>
    <xf numFmtId="167" fontId="3" fillId="0" borderId="1" xfId="0" applyNumberFormat="1" applyFont="1" applyFill="1" applyBorder="1" applyAlignment="1">
      <alignment horizontal="right" vertical="center"/>
    </xf>
    <xf numFmtId="166" fontId="3" fillId="0" borderId="2" xfId="0" applyNumberFormat="1" applyFont="1" applyBorder="1" applyAlignment="1">
      <alignment horizontal="right" vertical="center"/>
    </xf>
    <xf numFmtId="167" fontId="4" fillId="0" borderId="0" xfId="0" applyNumberFormat="1" applyFont="1" applyFill="1" applyBorder="1" applyAlignment="1">
      <alignment horizontal="right" vertical="center"/>
    </xf>
    <xf numFmtId="168" fontId="4" fillId="0" borderId="3" xfId="0" applyNumberFormat="1" applyFont="1" applyFill="1" applyBorder="1" applyAlignment="1">
      <alignment horizontal="right" vertical="top"/>
    </xf>
    <xf numFmtId="167" fontId="4" fillId="0" borderId="3" xfId="0" applyNumberFormat="1" applyFont="1" applyFill="1" applyBorder="1" applyAlignment="1">
      <alignment horizontal="right" vertical="center"/>
    </xf>
    <xf numFmtId="167" fontId="4" fillId="0" borderId="0" xfId="0" applyNumberFormat="1" applyFont="1" applyBorder="1" applyAlignment="1">
      <alignment horizontal="right" vertical="center"/>
    </xf>
    <xf numFmtId="166" fontId="4" fillId="0" borderId="0" xfId="0" applyNumberFormat="1" applyFont="1" applyBorder="1" applyAlignment="1">
      <alignment horizontal="right" vertical="center"/>
    </xf>
    <xf numFmtId="167" fontId="4" fillId="0" borderId="3" xfId="0" applyNumberFormat="1" applyFont="1" applyFill="1" applyBorder="1" applyAlignment="1">
      <alignment horizontal="right" vertical="top"/>
    </xf>
    <xf numFmtId="166" fontId="4" fillId="0" borderId="3" xfId="4" applyNumberFormat="1" applyFont="1" applyBorder="1" applyAlignment="1">
      <alignment horizontal="right" vertical="top"/>
    </xf>
    <xf numFmtId="0" fontId="3" fillId="0" borderId="0" xfId="0" applyFont="1"/>
    <xf numFmtId="0" fontId="6" fillId="0" borderId="0" xfId="0" applyFont="1" applyBorder="1" applyAlignment="1">
      <alignment vertical="top" wrapText="1"/>
    </xf>
    <xf numFmtId="0" fontId="6" fillId="0" borderId="0" xfId="0" applyFont="1" applyAlignment="1">
      <alignment horizontal="left" vertical="top" wrapText="1"/>
    </xf>
    <xf numFmtId="0" fontId="1" fillId="0" borderId="0" xfId="0" applyFont="1" applyAlignment="1">
      <alignment horizontal="center"/>
    </xf>
    <xf numFmtId="40" fontId="3" fillId="0" borderId="2" xfId="0" applyNumberFormat="1" applyFont="1" applyFill="1" applyBorder="1" applyAlignment="1">
      <alignment horizontal="right" wrapText="1"/>
    </xf>
    <xf numFmtId="40" fontId="3" fillId="0" borderId="0" xfId="0" applyNumberFormat="1" applyFont="1" applyFill="1" applyBorder="1" applyAlignment="1">
      <alignment horizontal="right" wrapText="1"/>
    </xf>
    <xf numFmtId="40" fontId="3" fillId="0" borderId="3" xfId="0" applyNumberFormat="1" applyFont="1" applyFill="1" applyBorder="1" applyAlignment="1">
      <alignment horizontal="right" wrapText="1"/>
    </xf>
    <xf numFmtId="0" fontId="7" fillId="0" borderId="0" xfId="0" applyFont="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3" xfId="0" applyFont="1" applyBorder="1" applyAlignment="1">
      <alignment horizontal="center" vertical="center"/>
    </xf>
  </cellXfs>
  <cellStyles count="5">
    <cellStyle name="Normal" xfId="0" builtinId="0"/>
    <cellStyle name="Normal 2" xfId="2"/>
    <cellStyle name="Normal_FY03 Actual$ for final" xfId="3"/>
    <cellStyle name="Percent" xfId="4" builtinId="5"/>
    <cellStyle name="Percent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6E9ECA"/>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showGridLines="0" tabSelected="1" zoomScale="80" zoomScaleNormal="80" workbookViewId="0">
      <selection sqref="A1:F1"/>
    </sheetView>
  </sheetViews>
  <sheetFormatPr defaultColWidth="8.90625" defaultRowHeight="14" x14ac:dyDescent="0.3"/>
  <cols>
    <col min="1" max="1" width="59.36328125" style="1" customWidth="1"/>
    <col min="2" max="2" width="12.08984375" style="2" customWidth="1"/>
    <col min="3" max="3" width="12.90625" style="2" customWidth="1"/>
    <col min="4" max="4" width="12.08984375" style="2" customWidth="1"/>
    <col min="5" max="6" width="11" style="1" customWidth="1"/>
    <col min="7" max="7" width="14.453125" style="1" customWidth="1"/>
    <col min="8" max="16384" width="8.90625" style="1"/>
  </cols>
  <sheetData>
    <row r="1" spans="1:6" ht="15.5" x14ac:dyDescent="0.35">
      <c r="A1" s="89" t="s">
        <v>69</v>
      </c>
      <c r="B1" s="89"/>
      <c r="C1" s="89"/>
      <c r="D1" s="89"/>
      <c r="E1" s="89"/>
      <c r="F1" s="89"/>
    </row>
    <row r="3" spans="1:6" ht="14.5" thickBot="1" x14ac:dyDescent="0.35">
      <c r="A3" s="85" t="s">
        <v>0</v>
      </c>
      <c r="B3" s="85"/>
      <c r="C3" s="85"/>
      <c r="D3" s="85"/>
      <c r="E3" s="85"/>
      <c r="F3" s="85"/>
    </row>
    <row r="4" spans="1:6" ht="30" customHeight="1" x14ac:dyDescent="0.3">
      <c r="A4" s="3"/>
      <c r="B4" s="86" t="s">
        <v>70</v>
      </c>
      <c r="C4" s="86" t="s">
        <v>71</v>
      </c>
      <c r="D4" s="86" t="s">
        <v>72</v>
      </c>
      <c r="E4" s="90" t="s">
        <v>73</v>
      </c>
      <c r="F4" s="90"/>
    </row>
    <row r="5" spans="1:6" x14ac:dyDescent="0.3">
      <c r="A5" s="92" t="s">
        <v>31</v>
      </c>
      <c r="B5" s="87" t="s">
        <v>23</v>
      </c>
      <c r="C5" s="87" t="s">
        <v>24</v>
      </c>
      <c r="D5" s="87" t="s">
        <v>23</v>
      </c>
      <c r="E5" s="91"/>
      <c r="F5" s="91"/>
    </row>
    <row r="6" spans="1:6" x14ac:dyDescent="0.3">
      <c r="A6" s="93"/>
      <c r="B6" s="88" t="s">
        <v>20</v>
      </c>
      <c r="C6" s="88" t="s">
        <v>20</v>
      </c>
      <c r="D6" s="88" t="s">
        <v>20</v>
      </c>
      <c r="E6" s="4" t="s">
        <v>1</v>
      </c>
      <c r="F6" s="5" t="s">
        <v>2</v>
      </c>
    </row>
    <row r="7" spans="1:6" s="10" customFormat="1" ht="21" customHeight="1" x14ac:dyDescent="0.25">
      <c r="A7" s="6" t="s">
        <v>32</v>
      </c>
      <c r="B7" s="7"/>
      <c r="C7" s="66"/>
      <c r="D7" s="7"/>
      <c r="E7" s="8"/>
      <c r="F7" s="9"/>
    </row>
    <row r="8" spans="1:6" s="10" customFormat="1" ht="21" customHeight="1" x14ac:dyDescent="0.25">
      <c r="A8" s="11" t="s">
        <v>3</v>
      </c>
      <c r="B8" s="22">
        <v>131.81105299999999</v>
      </c>
      <c r="C8" s="22">
        <v>142.60400000000001</v>
      </c>
      <c r="D8" s="22">
        <v>145.41</v>
      </c>
      <c r="E8" s="12">
        <f t="shared" ref="E8:E13" si="0">D8-C8</f>
        <v>2.8059999999999832</v>
      </c>
      <c r="F8" s="13">
        <f t="shared" ref="F8:F13" si="1">IF(C8=0, "N/A  ", E8/C8)</f>
        <v>1.9676867409048716E-2</v>
      </c>
    </row>
    <row r="9" spans="1:6" s="10" customFormat="1" ht="21" customHeight="1" x14ac:dyDescent="0.25">
      <c r="A9" s="11" t="s">
        <v>34</v>
      </c>
      <c r="B9" s="67">
        <v>105.792371</v>
      </c>
      <c r="C9" s="67">
        <v>97.06</v>
      </c>
      <c r="D9" s="67">
        <v>106.14</v>
      </c>
      <c r="E9" s="14">
        <f t="shared" si="0"/>
        <v>9.0799999999999983</v>
      </c>
      <c r="F9" s="13">
        <f t="shared" si="1"/>
        <v>9.3550381207500491E-2</v>
      </c>
    </row>
    <row r="10" spans="1:6" s="10" customFormat="1" ht="21" customHeight="1" x14ac:dyDescent="0.25">
      <c r="A10" s="11" t="s">
        <v>4</v>
      </c>
      <c r="B10" s="67">
        <v>138.70495700000001</v>
      </c>
      <c r="C10" s="67">
        <v>143.49100000000001</v>
      </c>
      <c r="D10" s="67">
        <v>144.76</v>
      </c>
      <c r="E10" s="14">
        <f t="shared" si="0"/>
        <v>1.268999999999977</v>
      </c>
      <c r="F10" s="13">
        <f t="shared" si="1"/>
        <v>8.8437602358334456E-3</v>
      </c>
    </row>
    <row r="11" spans="1:6" s="10" customFormat="1" ht="21" customHeight="1" x14ac:dyDescent="0.25">
      <c r="A11" s="11" t="s">
        <v>5</v>
      </c>
      <c r="B11" s="67">
        <v>215.206579</v>
      </c>
      <c r="C11" s="67">
        <v>213.71100000000001</v>
      </c>
      <c r="D11" s="67">
        <v>215.4</v>
      </c>
      <c r="E11" s="14">
        <f t="shared" si="0"/>
        <v>1.688999999999993</v>
      </c>
      <c r="F11" s="13">
        <f t="shared" si="1"/>
        <v>7.9031963726714713E-3</v>
      </c>
    </row>
    <row r="12" spans="1:6" s="10" customFormat="1" ht="21" customHeight="1" x14ac:dyDescent="0.25">
      <c r="A12" s="11" t="s">
        <v>35</v>
      </c>
      <c r="B12" s="68">
        <v>129.32202100000001</v>
      </c>
      <c r="C12" s="68">
        <v>134.16300000000001</v>
      </c>
      <c r="D12" s="68">
        <v>136.21</v>
      </c>
      <c r="E12" s="15">
        <f t="shared" si="0"/>
        <v>2.046999999999997</v>
      </c>
      <c r="F12" s="16">
        <f t="shared" si="1"/>
        <v>1.5257559833933327E-2</v>
      </c>
    </row>
    <row r="13" spans="1:6" s="10" customFormat="1" ht="21" customHeight="1" thickBot="1" x14ac:dyDescent="0.3">
      <c r="A13" s="17" t="s">
        <v>33</v>
      </c>
      <c r="B13" s="18">
        <f>SUM(B8:B12)</f>
        <v>720.83698099999992</v>
      </c>
      <c r="C13" s="18">
        <f>SUM(C8:C12)</f>
        <v>731.029</v>
      </c>
      <c r="D13" s="18">
        <f>SUM(D8:D12)</f>
        <v>747.92000000000007</v>
      </c>
      <c r="E13" s="19">
        <f t="shared" si="0"/>
        <v>16.891000000000076</v>
      </c>
      <c r="F13" s="20">
        <f t="shared" si="1"/>
        <v>2.3105786500946031E-2</v>
      </c>
    </row>
    <row r="14" spans="1:6" s="10" customFormat="1" ht="33" customHeight="1" x14ac:dyDescent="0.25">
      <c r="A14" s="21" t="s">
        <v>65</v>
      </c>
      <c r="B14" s="22"/>
      <c r="C14" s="22"/>
      <c r="D14" s="22"/>
      <c r="E14" s="12"/>
      <c r="F14" s="13"/>
    </row>
    <row r="15" spans="1:6" s="10" customFormat="1" ht="21" customHeight="1" x14ac:dyDescent="0.25">
      <c r="A15" s="23" t="s">
        <v>36</v>
      </c>
      <c r="B15" s="22">
        <v>211.92610500000001</v>
      </c>
      <c r="C15" s="22">
        <v>218.8</v>
      </c>
      <c r="D15" s="22">
        <v>227.29</v>
      </c>
      <c r="E15" s="12">
        <f t="shared" ref="E15:E20" si="2">D15-C15</f>
        <v>8.4899999999999807</v>
      </c>
      <c r="F15" s="13">
        <f t="shared" ref="F15:F20" si="3">IF(C15=0, "N/A  ", E15/C15)</f>
        <v>3.8802559414990771E-2</v>
      </c>
    </row>
    <row r="16" spans="1:6" s="10" customFormat="1" ht="21" customHeight="1" x14ac:dyDescent="0.25">
      <c r="A16" s="23" t="s">
        <v>37</v>
      </c>
      <c r="B16" s="67">
        <v>184.87924000000001</v>
      </c>
      <c r="C16" s="67">
        <v>191.33</v>
      </c>
      <c r="D16" s="67">
        <v>198.59</v>
      </c>
      <c r="E16" s="14">
        <f t="shared" si="2"/>
        <v>7.2599999999999909</v>
      </c>
      <c r="F16" s="13">
        <f t="shared" si="3"/>
        <v>3.7944911932263577E-2</v>
      </c>
    </row>
    <row r="17" spans="1:6" s="10" customFormat="1" ht="21" customHeight="1" x14ac:dyDescent="0.25">
      <c r="A17" s="23" t="s">
        <v>38</v>
      </c>
      <c r="B17" s="67">
        <v>220.01678100000001</v>
      </c>
      <c r="C17" s="67">
        <v>227.66</v>
      </c>
      <c r="D17" s="67">
        <v>236.32</v>
      </c>
      <c r="E17" s="14">
        <f t="shared" si="2"/>
        <v>8.6599999999999966</v>
      </c>
      <c r="F17" s="13">
        <f t="shared" si="3"/>
        <v>3.8039181235175246E-2</v>
      </c>
    </row>
    <row r="18" spans="1:6" s="10" customFormat="1" ht="21" customHeight="1" x14ac:dyDescent="0.25">
      <c r="A18" s="23" t="s">
        <v>41</v>
      </c>
      <c r="B18" s="67">
        <v>184.87063699999999</v>
      </c>
      <c r="C18" s="67">
        <v>191.65</v>
      </c>
      <c r="D18" s="67">
        <v>198.94</v>
      </c>
      <c r="E18" s="14">
        <f t="shared" si="2"/>
        <v>7.289999999999992</v>
      </c>
      <c r="F18" s="13">
        <f t="shared" si="3"/>
        <v>3.8038090268718974E-2</v>
      </c>
    </row>
    <row r="19" spans="1:6" s="10" customFormat="1" ht="21" customHeight="1" x14ac:dyDescent="0.25">
      <c r="A19" s="23" t="s">
        <v>39</v>
      </c>
      <c r="B19" s="67">
        <v>90.911632999999995</v>
      </c>
      <c r="C19" s="67">
        <v>92.29</v>
      </c>
      <c r="D19" s="67">
        <v>93.27</v>
      </c>
      <c r="E19" s="14">
        <f t="shared" si="2"/>
        <v>0.97999999999998977</v>
      </c>
      <c r="F19" s="13">
        <f t="shared" si="3"/>
        <v>1.0618701917867479E-2</v>
      </c>
    </row>
    <row r="20" spans="1:6" s="10" customFormat="1" ht="21" customHeight="1" thickBot="1" x14ac:dyDescent="0.3">
      <c r="A20" s="17" t="s">
        <v>40</v>
      </c>
      <c r="B20" s="18">
        <f>SUM(B15:B19)</f>
        <v>892.60439599999995</v>
      </c>
      <c r="C20" s="18">
        <f>SUM(C15:C19)</f>
        <v>921.7299999999999</v>
      </c>
      <c r="D20" s="18">
        <f>SUM(D15:D19)</f>
        <v>954.41000000000008</v>
      </c>
      <c r="E20" s="19">
        <f t="shared" si="2"/>
        <v>32.680000000000177</v>
      </c>
      <c r="F20" s="20">
        <f t="shared" si="3"/>
        <v>3.545506818699639E-2</v>
      </c>
    </row>
    <row r="21" spans="1:6" s="10" customFormat="1" ht="21" customHeight="1" x14ac:dyDescent="0.25">
      <c r="A21" s="24" t="s">
        <v>42</v>
      </c>
      <c r="B21" s="22"/>
      <c r="C21" s="22"/>
      <c r="D21" s="22"/>
      <c r="E21" s="12"/>
      <c r="F21" s="13"/>
    </row>
    <row r="22" spans="1:6" s="10" customFormat="1" ht="29.4" customHeight="1" x14ac:dyDescent="0.25">
      <c r="A22" s="25" t="s">
        <v>43</v>
      </c>
      <c r="B22" s="69">
        <v>167.76359299999999</v>
      </c>
      <c r="C22" s="69">
        <v>177.82</v>
      </c>
      <c r="D22" s="69">
        <v>192.26</v>
      </c>
      <c r="E22" s="26">
        <f t="shared" ref="E22:E29" si="4">D22-C22</f>
        <v>14.439999999999998</v>
      </c>
      <c r="F22" s="27">
        <f t="shared" ref="F22:F29" si="5">IF(C22=0, "N/A  ", E22/C22)</f>
        <v>8.1205713643009769E-2</v>
      </c>
    </row>
    <row r="23" spans="1:6" s="10" customFormat="1" ht="21" customHeight="1" x14ac:dyDescent="0.25">
      <c r="A23" s="11" t="s">
        <v>44</v>
      </c>
      <c r="B23" s="67">
        <v>195.23207199999999</v>
      </c>
      <c r="C23" s="67">
        <v>209.52</v>
      </c>
      <c r="D23" s="67">
        <v>222.73</v>
      </c>
      <c r="E23" s="14">
        <f t="shared" si="4"/>
        <v>13.20999999999998</v>
      </c>
      <c r="F23" s="13">
        <f t="shared" si="5"/>
        <v>6.3048873615883821E-2</v>
      </c>
    </row>
    <row r="24" spans="1:6" s="10" customFormat="1" ht="21" customHeight="1" x14ac:dyDescent="0.25">
      <c r="A24" s="11" t="s">
        <v>45</v>
      </c>
      <c r="B24" s="67">
        <v>100.367068</v>
      </c>
      <c r="C24" s="67">
        <v>110.431</v>
      </c>
      <c r="D24" s="67">
        <v>119.24</v>
      </c>
      <c r="E24" s="14">
        <f t="shared" si="4"/>
        <v>8.8089999999999975</v>
      </c>
      <c r="F24" s="13">
        <f t="shared" si="5"/>
        <v>7.9769267687515258E-2</v>
      </c>
    </row>
    <row r="25" spans="1:6" s="10" customFormat="1" ht="18" customHeight="1" x14ac:dyDescent="0.25">
      <c r="A25" s="11" t="s">
        <v>46</v>
      </c>
      <c r="B25" s="67">
        <v>205.99180999999999</v>
      </c>
      <c r="C25" s="67">
        <v>226.977</v>
      </c>
      <c r="D25" s="67">
        <v>248.11</v>
      </c>
      <c r="E25" s="14">
        <f t="shared" si="4"/>
        <v>21.13300000000001</v>
      </c>
      <c r="F25" s="13">
        <f t="shared" si="5"/>
        <v>9.3106349982597397E-2</v>
      </c>
    </row>
    <row r="26" spans="1:6" s="10" customFormat="1" ht="15.65" customHeight="1" x14ac:dyDescent="0.25">
      <c r="A26" s="11" t="s">
        <v>52</v>
      </c>
      <c r="B26" s="75" t="s">
        <v>78</v>
      </c>
      <c r="C26" s="75" t="s">
        <v>79</v>
      </c>
      <c r="D26" s="75" t="s">
        <v>80</v>
      </c>
      <c r="E26" s="78" t="s">
        <v>85</v>
      </c>
      <c r="F26" s="79" t="s">
        <v>86</v>
      </c>
    </row>
    <row r="27" spans="1:6" s="10" customFormat="1" ht="21" customHeight="1" x14ac:dyDescent="0.25">
      <c r="A27" s="11" t="s">
        <v>47</v>
      </c>
      <c r="B27" s="67">
        <v>119.49551200000001</v>
      </c>
      <c r="C27" s="67">
        <v>117.49</v>
      </c>
      <c r="D27" s="67">
        <v>110.39</v>
      </c>
      <c r="E27" s="14">
        <f t="shared" si="4"/>
        <v>-7.0999999999999943</v>
      </c>
      <c r="F27" s="13">
        <f t="shared" si="5"/>
        <v>-6.0430674951059617E-2</v>
      </c>
    </row>
    <row r="28" spans="1:6" s="10" customFormat="1" ht="29.4" customHeight="1" x14ac:dyDescent="0.25">
      <c r="A28" s="28" t="s">
        <v>75</v>
      </c>
      <c r="B28" s="36">
        <v>44.273791000000003</v>
      </c>
      <c r="C28" s="36">
        <v>50.07</v>
      </c>
      <c r="D28" s="36">
        <v>56.49</v>
      </c>
      <c r="E28" s="29">
        <f t="shared" si="4"/>
        <v>6.4200000000000017</v>
      </c>
      <c r="F28" s="30">
        <f t="shared" si="5"/>
        <v>0.12822049131216301</v>
      </c>
    </row>
    <row r="29" spans="1:6" s="10" customFormat="1" ht="21" customHeight="1" thickBot="1" x14ac:dyDescent="0.3">
      <c r="A29" s="17" t="s">
        <v>48</v>
      </c>
      <c r="B29" s="18">
        <f>SUM(B22:B25,B27:B28)</f>
        <v>833.12384599999984</v>
      </c>
      <c r="C29" s="18">
        <f t="shared" ref="C29:D29" si="6">SUM(C22:C25,C27:C28)</f>
        <v>892.30800000000011</v>
      </c>
      <c r="D29" s="18">
        <f t="shared" si="6"/>
        <v>949.22</v>
      </c>
      <c r="E29" s="19">
        <f t="shared" si="4"/>
        <v>56.911999999999921</v>
      </c>
      <c r="F29" s="20">
        <f t="shared" si="5"/>
        <v>6.3780667661838639E-2</v>
      </c>
    </row>
    <row r="30" spans="1:6" s="10" customFormat="1" ht="21" customHeight="1" x14ac:dyDescent="0.25">
      <c r="A30" s="24" t="s">
        <v>49</v>
      </c>
      <c r="B30" s="22"/>
      <c r="C30" s="22"/>
      <c r="D30" s="22"/>
      <c r="E30" s="12"/>
      <c r="F30" s="13"/>
    </row>
    <row r="31" spans="1:6" s="10" customFormat="1" ht="21" customHeight="1" x14ac:dyDescent="0.25">
      <c r="A31" s="11" t="s">
        <v>50</v>
      </c>
      <c r="B31" s="22">
        <v>250.85380699999999</v>
      </c>
      <c r="C31" s="22">
        <v>251.15</v>
      </c>
      <c r="D31" s="22">
        <v>262.88</v>
      </c>
      <c r="E31" s="12">
        <f t="shared" ref="E31:E37" si="7">D31-C31</f>
        <v>11.72999999999999</v>
      </c>
      <c r="F31" s="13">
        <f>IF(C31=0, "N/A  ", E31/C31)</f>
        <v>4.6705156281106865E-2</v>
      </c>
    </row>
    <row r="32" spans="1:6" s="10" customFormat="1" ht="21" customHeight="1" x14ac:dyDescent="0.25">
      <c r="A32" s="11" t="s">
        <v>6</v>
      </c>
      <c r="B32" s="67">
        <v>177.805026</v>
      </c>
      <c r="C32" s="67">
        <v>177.2</v>
      </c>
      <c r="D32" s="67">
        <v>188.21</v>
      </c>
      <c r="E32" s="14">
        <f t="shared" si="7"/>
        <v>11.010000000000019</v>
      </c>
      <c r="F32" s="13">
        <f>IF(C32=0, "N/A  ", E32/C32)</f>
        <v>6.2133182844243906E-2</v>
      </c>
    </row>
    <row r="33" spans="1:6" s="10" customFormat="1" ht="29" customHeight="1" x14ac:dyDescent="0.25">
      <c r="A33" s="25" t="s">
        <v>57</v>
      </c>
      <c r="B33" s="70">
        <v>83.527762999999993</v>
      </c>
      <c r="C33" s="70">
        <v>83.74</v>
      </c>
      <c r="D33" s="70">
        <v>95.2</v>
      </c>
      <c r="E33" s="31">
        <f t="shared" si="7"/>
        <v>11.460000000000008</v>
      </c>
      <c r="F33" s="27">
        <f>IF(C33=0, "N/A  ", E33/C33)</f>
        <v>0.13685216145211379</v>
      </c>
    </row>
    <row r="34" spans="1:6" s="10" customFormat="1" ht="21" customHeight="1" x14ac:dyDescent="0.25">
      <c r="A34" s="11" t="s">
        <v>7</v>
      </c>
      <c r="B34" s="67">
        <v>356.26519100000002</v>
      </c>
      <c r="C34" s="67">
        <v>355.95</v>
      </c>
      <c r="D34" s="67">
        <v>369.61</v>
      </c>
      <c r="E34" s="14">
        <f t="shared" si="7"/>
        <v>13.660000000000025</v>
      </c>
      <c r="F34" s="13">
        <f>IF(C34=0, "N/A  ", E34/C34)</f>
        <v>3.8376176429273844E-2</v>
      </c>
    </row>
    <row r="35" spans="1:6" s="10" customFormat="1" ht="15" customHeight="1" x14ac:dyDescent="0.3">
      <c r="A35" s="32" t="s">
        <v>51</v>
      </c>
      <c r="B35" s="71">
        <v>452.86688100000003</v>
      </c>
      <c r="C35" s="71">
        <v>436.34999999999997</v>
      </c>
      <c r="D35" s="71">
        <v>449.51</v>
      </c>
      <c r="E35" s="33">
        <f t="shared" si="7"/>
        <v>13.160000000000025</v>
      </c>
      <c r="F35" s="34">
        <f>IF(C35=0, "N/A  ", E35/C35)</f>
        <v>3.0159275810702477E-2</v>
      </c>
    </row>
    <row r="36" spans="1:6" s="10" customFormat="1" ht="15.65" customHeight="1" x14ac:dyDescent="0.25">
      <c r="A36" s="35" t="s">
        <v>25</v>
      </c>
      <c r="B36" s="76" t="s">
        <v>81</v>
      </c>
      <c r="C36" s="76" t="s">
        <v>82</v>
      </c>
      <c r="D36" s="76" t="s">
        <v>82</v>
      </c>
      <c r="E36" s="80" t="s">
        <v>87</v>
      </c>
      <c r="F36" s="81" t="s">
        <v>87</v>
      </c>
    </row>
    <row r="37" spans="1:6" s="10" customFormat="1" ht="21" customHeight="1" thickBot="1" x14ac:dyDescent="0.3">
      <c r="A37" s="17" t="s">
        <v>53</v>
      </c>
      <c r="B37" s="18">
        <f>SUM(B31:B35)</f>
        <v>1321.3186679999999</v>
      </c>
      <c r="C37" s="18">
        <f>SUM(C31:C35)</f>
        <v>1304.3899999999999</v>
      </c>
      <c r="D37" s="18">
        <f>SUM(D31:D35)</f>
        <v>1365.41</v>
      </c>
      <c r="E37" s="19">
        <f t="shared" si="7"/>
        <v>61.020000000000209</v>
      </c>
      <c r="F37" s="20">
        <f>IF(C37=0, "N/A  ", E37/C37)</f>
        <v>4.6780487430906563E-2</v>
      </c>
    </row>
    <row r="38" spans="1:6" s="10" customFormat="1" ht="21" customHeight="1" x14ac:dyDescent="0.25">
      <c r="A38" s="24" t="s">
        <v>60</v>
      </c>
      <c r="B38" s="22"/>
      <c r="C38" s="22"/>
      <c r="D38" s="22"/>
      <c r="E38" s="12"/>
      <c r="F38" s="13"/>
    </row>
    <row r="39" spans="1:6" s="10" customFormat="1" ht="21" customHeight="1" x14ac:dyDescent="0.25">
      <c r="A39" s="11" t="s">
        <v>8</v>
      </c>
      <c r="B39" s="22">
        <v>238.35604900000001</v>
      </c>
      <c r="C39" s="22">
        <v>244.16</v>
      </c>
      <c r="D39" s="22">
        <v>246.55</v>
      </c>
      <c r="E39" s="12">
        <f t="shared" ref="E39:E45" si="8">D39-C39</f>
        <v>2.3900000000000148</v>
      </c>
      <c r="F39" s="13">
        <f t="shared" ref="F39:F45" si="9">IF(C39=0, "N/A  ", E39/C39)</f>
        <v>9.7886631716907549E-3</v>
      </c>
    </row>
    <row r="40" spans="1:6" s="10" customFormat="1" ht="21" customHeight="1" x14ac:dyDescent="0.25">
      <c r="A40" s="11" t="s">
        <v>9</v>
      </c>
      <c r="B40" s="67">
        <v>235.18063100000001</v>
      </c>
      <c r="C40" s="67">
        <v>243.85</v>
      </c>
      <c r="D40" s="67">
        <v>251.2</v>
      </c>
      <c r="E40" s="14">
        <f t="shared" si="8"/>
        <v>7.3499999999999943</v>
      </c>
      <c r="F40" s="13">
        <f t="shared" si="9"/>
        <v>3.0141480418289911E-2</v>
      </c>
    </row>
    <row r="41" spans="1:6" s="10" customFormat="1" ht="21" customHeight="1" x14ac:dyDescent="0.25">
      <c r="A41" s="11" t="s">
        <v>10</v>
      </c>
      <c r="B41" s="67">
        <v>267.08626099999998</v>
      </c>
      <c r="C41" s="67">
        <v>306.99</v>
      </c>
      <c r="D41" s="67">
        <v>315.8</v>
      </c>
      <c r="E41" s="14">
        <f t="shared" si="8"/>
        <v>8.8100000000000023</v>
      </c>
      <c r="F41" s="13">
        <f t="shared" si="9"/>
        <v>2.8698003192286402E-2</v>
      </c>
    </row>
    <row r="42" spans="1:6" s="10" customFormat="1" ht="21" customHeight="1" x14ac:dyDescent="0.25">
      <c r="A42" s="11" t="s">
        <v>11</v>
      </c>
      <c r="B42" s="67">
        <v>224.97316799999999</v>
      </c>
      <c r="C42" s="67">
        <v>231.73</v>
      </c>
      <c r="D42" s="67">
        <v>235.47</v>
      </c>
      <c r="E42" s="14">
        <f t="shared" si="8"/>
        <v>3.7400000000000091</v>
      </c>
      <c r="F42" s="13">
        <f t="shared" si="9"/>
        <v>1.6139472662149955E-2</v>
      </c>
    </row>
    <row r="43" spans="1:6" s="10" customFormat="1" ht="21" customHeight="1" x14ac:dyDescent="0.25">
      <c r="A43" s="11" t="s">
        <v>12</v>
      </c>
      <c r="B43" s="67">
        <v>267.094269</v>
      </c>
      <c r="C43" s="67">
        <v>274.99</v>
      </c>
      <c r="D43" s="67">
        <v>277.37</v>
      </c>
      <c r="E43" s="14">
        <f t="shared" si="8"/>
        <v>2.3799999999999955</v>
      </c>
      <c r="F43" s="13">
        <f t="shared" si="9"/>
        <v>8.6548601767336818E-3</v>
      </c>
    </row>
    <row r="44" spans="1:6" s="10" customFormat="1" ht="21" customHeight="1" x14ac:dyDescent="0.25">
      <c r="A44" s="11" t="s">
        <v>55</v>
      </c>
      <c r="B44" s="68">
        <v>35.170748000000003</v>
      </c>
      <c r="C44" s="68">
        <v>34.997999999999998</v>
      </c>
      <c r="D44" s="68">
        <v>39.840000000000003</v>
      </c>
      <c r="E44" s="15">
        <f t="shared" si="8"/>
        <v>4.8420000000000059</v>
      </c>
      <c r="F44" s="16">
        <f t="shared" si="9"/>
        <v>0.13835076290073736</v>
      </c>
    </row>
    <row r="45" spans="1:6" s="10" customFormat="1" ht="21" customHeight="1" thickBot="1" x14ac:dyDescent="0.3">
      <c r="A45" s="17" t="s">
        <v>54</v>
      </c>
      <c r="B45" s="18">
        <f>SUM(B39:B44)</f>
        <v>1267.861126</v>
      </c>
      <c r="C45" s="18">
        <f>SUM(C39:C44)</f>
        <v>1336.7180000000001</v>
      </c>
      <c r="D45" s="18">
        <f>SUM(D39:D44)</f>
        <v>1366.2299999999998</v>
      </c>
      <c r="E45" s="19">
        <f t="shared" si="8"/>
        <v>29.511999999999716</v>
      </c>
      <c r="F45" s="20">
        <f t="shared" si="9"/>
        <v>2.2077955110950637E-2</v>
      </c>
    </row>
    <row r="46" spans="1:6" s="10" customFormat="1" ht="21" customHeight="1" x14ac:dyDescent="0.25">
      <c r="A46" s="24" t="s">
        <v>61</v>
      </c>
      <c r="B46" s="58"/>
      <c r="C46" s="58"/>
      <c r="D46" s="58"/>
      <c r="E46" s="59"/>
      <c r="F46" s="74"/>
    </row>
    <row r="47" spans="1:6" s="10" customFormat="1" ht="21" customHeight="1" x14ac:dyDescent="0.25">
      <c r="A47" s="11" t="s">
        <v>56</v>
      </c>
      <c r="B47" s="22">
        <v>93.100668999999996</v>
      </c>
      <c r="C47" s="22">
        <v>94.47</v>
      </c>
      <c r="D47" s="22">
        <v>101.79</v>
      </c>
      <c r="E47" s="12">
        <f>D47-C47</f>
        <v>7.3200000000000074</v>
      </c>
      <c r="F47" s="13">
        <f>IF(C47=0, "N/A  ", E47/C47)</f>
        <v>7.7484915846300489E-2</v>
      </c>
    </row>
    <row r="48" spans="1:6" s="10" customFormat="1" ht="21" customHeight="1" x14ac:dyDescent="0.25">
      <c r="A48" s="11" t="s">
        <v>13</v>
      </c>
      <c r="B48" s="67">
        <v>95.870283999999998</v>
      </c>
      <c r="C48" s="67">
        <v>97.72</v>
      </c>
      <c r="D48" s="67">
        <v>105.13</v>
      </c>
      <c r="E48" s="14">
        <f>D48-C48</f>
        <v>7.4099999999999966</v>
      </c>
      <c r="F48" s="13">
        <f>IF(C48=0, "N/A  ", E48/C48)</f>
        <v>7.5828898894801433E-2</v>
      </c>
    </row>
    <row r="49" spans="1:8" s="10" customFormat="1" ht="21" customHeight="1" x14ac:dyDescent="0.25">
      <c r="A49" s="11" t="s">
        <v>55</v>
      </c>
      <c r="B49" s="67">
        <v>28.137778999999998</v>
      </c>
      <c r="C49" s="67">
        <v>29.25</v>
      </c>
      <c r="D49" s="67">
        <v>30.23</v>
      </c>
      <c r="E49" s="14">
        <f>D49-C49</f>
        <v>0.98000000000000043</v>
      </c>
      <c r="F49" s="13">
        <f>IF(C49=0, "N/A  ", E49/C49)</f>
        <v>3.350427350427352E-2</v>
      </c>
    </row>
    <row r="50" spans="1:8" s="10" customFormat="1" ht="29" customHeight="1" x14ac:dyDescent="0.25">
      <c r="A50" s="25" t="s">
        <v>58</v>
      </c>
      <c r="B50" s="36">
        <v>39.732531999999999</v>
      </c>
      <c r="C50" s="36">
        <v>50.76</v>
      </c>
      <c r="D50" s="36">
        <v>54.31</v>
      </c>
      <c r="E50" s="29">
        <f>D50-C50</f>
        <v>3.5500000000000043</v>
      </c>
      <c r="F50" s="30">
        <f>IF(C50=0, "N/A  ", E50/C50)</f>
        <v>6.9936958234830662E-2</v>
      </c>
    </row>
    <row r="51" spans="1:8" s="10" customFormat="1" ht="21" customHeight="1" thickBot="1" x14ac:dyDescent="0.3">
      <c r="A51" s="17" t="s">
        <v>59</v>
      </c>
      <c r="B51" s="18">
        <f>SUM(B47:B50)</f>
        <v>256.84126400000002</v>
      </c>
      <c r="C51" s="18">
        <f>SUM(C47:C50)</f>
        <v>272.2</v>
      </c>
      <c r="D51" s="18">
        <f>SUM(D47:D50)</f>
        <v>291.46000000000004</v>
      </c>
      <c r="E51" s="19">
        <f>D51-C51</f>
        <v>19.260000000000048</v>
      </c>
      <c r="F51" s="20">
        <f>IF(C51=0, "N/A  ", E51/C51)</f>
        <v>7.0756796473181657E-2</v>
      </c>
    </row>
    <row r="52" spans="1:8" s="10" customFormat="1" ht="6" customHeight="1" x14ac:dyDescent="0.25">
      <c r="A52" s="37"/>
      <c r="B52" s="38"/>
      <c r="C52" s="38"/>
      <c r="D52" s="38"/>
      <c r="E52" s="40"/>
      <c r="F52" s="41"/>
    </row>
    <row r="53" spans="1:8" s="10" customFormat="1" ht="32.4" customHeight="1" thickBot="1" x14ac:dyDescent="0.3">
      <c r="A53" s="42" t="s">
        <v>76</v>
      </c>
      <c r="B53" s="43">
        <v>48.306181000000002</v>
      </c>
      <c r="C53" s="43">
        <v>48.52</v>
      </c>
      <c r="D53" s="43">
        <v>51.02</v>
      </c>
      <c r="E53" s="44">
        <f>D53-C53</f>
        <v>2.5</v>
      </c>
      <c r="F53" s="45">
        <f>IF(C53=0, "N/A  ", E53/C53)</f>
        <v>5.1525144270403951E-2</v>
      </c>
    </row>
    <row r="54" spans="1:8" s="10" customFormat="1" ht="21" customHeight="1" x14ac:dyDescent="0.25">
      <c r="A54" s="37" t="s">
        <v>77</v>
      </c>
      <c r="B54" s="22"/>
      <c r="C54" s="22"/>
      <c r="D54" s="22"/>
      <c r="E54" s="12"/>
      <c r="F54" s="13"/>
    </row>
    <row r="55" spans="1:8" s="10" customFormat="1" ht="29" customHeight="1" x14ac:dyDescent="0.25">
      <c r="A55" s="25" t="s">
        <v>62</v>
      </c>
      <c r="B55" s="69">
        <v>158.191022</v>
      </c>
      <c r="C55" s="69">
        <v>159.69</v>
      </c>
      <c r="D55" s="69">
        <v>169.99</v>
      </c>
      <c r="E55" s="26">
        <f t="shared" ref="E55:E59" si="10">D55-C55</f>
        <v>10.300000000000011</v>
      </c>
      <c r="F55" s="27">
        <f t="shared" ref="F55:F59" si="11">IF(C55=0, "N/A  ", E55/C55)</f>
        <v>6.4499968689335663E-2</v>
      </c>
    </row>
    <row r="56" spans="1:8" s="10" customFormat="1" ht="18" customHeight="1" x14ac:dyDescent="0.25">
      <c r="A56" s="11" t="s">
        <v>14</v>
      </c>
      <c r="B56" s="67">
        <v>274.93256100000002</v>
      </c>
      <c r="C56" s="67">
        <v>265.64999999999998</v>
      </c>
      <c r="D56" s="67">
        <v>289.16000000000003</v>
      </c>
      <c r="E56" s="14">
        <f t="shared" si="10"/>
        <v>23.510000000000048</v>
      </c>
      <c r="F56" s="13">
        <f t="shared" si="11"/>
        <v>8.8499905891210429E-2</v>
      </c>
    </row>
    <row r="57" spans="1:8" s="10" customFormat="1" ht="15.65" customHeight="1" x14ac:dyDescent="0.25">
      <c r="A57" s="11" t="s">
        <v>63</v>
      </c>
      <c r="B57" s="77" t="s">
        <v>83</v>
      </c>
      <c r="C57" s="77" t="s">
        <v>84</v>
      </c>
      <c r="D57" s="77" t="s">
        <v>84</v>
      </c>
      <c r="E57" s="80" t="s">
        <v>87</v>
      </c>
      <c r="F57" s="81" t="s">
        <v>87</v>
      </c>
    </row>
    <row r="58" spans="1:8" s="10" customFormat="1" ht="21" customHeight="1" thickBot="1" x14ac:dyDescent="0.3">
      <c r="A58" s="17" t="s">
        <v>64</v>
      </c>
      <c r="B58" s="18">
        <f>SUM(B55:B56)</f>
        <v>433.12358300000005</v>
      </c>
      <c r="C58" s="18">
        <f>SUM(C55:C56)</f>
        <v>425.34</v>
      </c>
      <c r="D58" s="18">
        <f>SUM(D55:D56)</f>
        <v>459.15000000000003</v>
      </c>
      <c r="E58" s="19">
        <f t="shared" si="10"/>
        <v>33.810000000000059</v>
      </c>
      <c r="F58" s="20">
        <f t="shared" si="11"/>
        <v>7.9489349696713354E-2</v>
      </c>
    </row>
    <row r="59" spans="1:8" s="10" customFormat="1" ht="24" customHeight="1" thickBot="1" x14ac:dyDescent="0.3">
      <c r="A59" s="46" t="s">
        <v>26</v>
      </c>
      <c r="B59" s="72">
        <v>1.304</v>
      </c>
      <c r="C59" s="72">
        <v>1.41</v>
      </c>
      <c r="D59" s="72">
        <v>1.48</v>
      </c>
      <c r="E59" s="47">
        <f t="shared" si="10"/>
        <v>7.0000000000000062E-2</v>
      </c>
      <c r="F59" s="48">
        <f t="shared" si="11"/>
        <v>4.964539007092203E-2</v>
      </c>
      <c r="H59" s="10" t="s">
        <v>21</v>
      </c>
    </row>
    <row r="60" spans="1:8" s="10" customFormat="1" ht="6" customHeight="1" x14ac:dyDescent="0.25">
      <c r="A60" s="11"/>
      <c r="B60" s="22"/>
      <c r="C60" s="22"/>
      <c r="D60" s="22"/>
      <c r="E60" s="12"/>
      <c r="F60" s="13"/>
    </row>
    <row r="61" spans="1:8" s="10" customFormat="1" ht="21" customHeight="1" x14ac:dyDescent="0.25">
      <c r="A61" s="37" t="s">
        <v>27</v>
      </c>
      <c r="B61" s="38">
        <f>SUM(B13,B20,B29,B37,B45,B51,B53,B58,B59)</f>
        <v>5775.3200449999986</v>
      </c>
      <c r="C61" s="38">
        <f t="shared" ref="C61:D61" si="12">SUM(C13,C20,C29,C37,C45,C51,C53,C58,C59)</f>
        <v>5933.6450000000004</v>
      </c>
      <c r="D61" s="38">
        <f t="shared" si="12"/>
        <v>6186.2999999999993</v>
      </c>
      <c r="E61" s="40">
        <f>D61-C61+0.004</f>
        <v>252.65899999999883</v>
      </c>
      <c r="F61" s="41">
        <f>IF(C61=0, "N/A  ", E61/C61)</f>
        <v>4.2580740843107201E-2</v>
      </c>
    </row>
    <row r="62" spans="1:8" s="10" customFormat="1" ht="6" customHeight="1" thickBot="1" x14ac:dyDescent="0.3">
      <c r="A62" s="49"/>
      <c r="B62" s="50"/>
      <c r="C62" s="50"/>
      <c r="D62" s="50"/>
      <c r="E62" s="51"/>
      <c r="F62" s="52"/>
    </row>
    <row r="63" spans="1:8" s="10" customFormat="1" ht="21" customHeight="1" x14ac:dyDescent="0.25">
      <c r="A63" s="24" t="s">
        <v>66</v>
      </c>
      <c r="B63" s="22"/>
      <c r="C63" s="22"/>
      <c r="D63" s="22"/>
      <c r="E63" s="12"/>
      <c r="F63" s="13"/>
    </row>
    <row r="64" spans="1:8" s="10" customFormat="1" ht="21" customHeight="1" x14ac:dyDescent="0.25">
      <c r="A64" s="11" t="s">
        <v>15</v>
      </c>
      <c r="B64" s="22">
        <v>245.57613000000001</v>
      </c>
      <c r="C64" s="22">
        <v>273.41000000000003</v>
      </c>
      <c r="D64" s="22">
        <v>295.64</v>
      </c>
      <c r="E64" s="12">
        <f>D64-C64</f>
        <v>22.229999999999961</v>
      </c>
      <c r="F64" s="13">
        <f>IF(C64=0, "N/A  ", E64/C64)</f>
        <v>8.1306462821403608E-2</v>
      </c>
    </row>
    <row r="65" spans="1:7" s="10" customFormat="1" ht="21" customHeight="1" x14ac:dyDescent="0.25">
      <c r="A65" s="11" t="s">
        <v>16</v>
      </c>
      <c r="B65" s="67">
        <v>139.21435600000001</v>
      </c>
      <c r="C65" s="67">
        <v>143.72999999999999</v>
      </c>
      <c r="D65" s="67">
        <v>145.59</v>
      </c>
      <c r="E65" s="14">
        <f>D65-C65</f>
        <v>1.8600000000000136</v>
      </c>
      <c r="F65" s="13">
        <f>IF(C65=0, "N/A  ", E65/C65)</f>
        <v>1.2940930912127E-2</v>
      </c>
    </row>
    <row r="66" spans="1:7" s="10" customFormat="1" ht="29" customHeight="1" x14ac:dyDescent="0.25">
      <c r="A66" s="25" t="s">
        <v>68</v>
      </c>
      <c r="B66" s="70">
        <v>230.1343</v>
      </c>
      <c r="C66" s="70">
        <v>221.52</v>
      </c>
      <c r="D66" s="70">
        <v>253.08</v>
      </c>
      <c r="E66" s="31">
        <f>D66-C66</f>
        <v>31.560000000000002</v>
      </c>
      <c r="F66" s="27">
        <f>IF(C66=0, "N/A  ", E66/C66)</f>
        <v>0.14247020585048756</v>
      </c>
      <c r="G66" s="53"/>
    </row>
    <row r="67" spans="1:7" s="10" customFormat="1" ht="21" customHeight="1" thickBot="1" x14ac:dyDescent="0.3">
      <c r="A67" s="49" t="s">
        <v>17</v>
      </c>
      <c r="B67" s="73">
        <v>217.09775200000001</v>
      </c>
      <c r="C67" s="73">
        <v>227.34</v>
      </c>
      <c r="D67" s="73">
        <v>268.26</v>
      </c>
      <c r="E67" s="54">
        <f>D67-C67</f>
        <v>40.919999999999987</v>
      </c>
      <c r="F67" s="52">
        <f>IF(C67=0, "N/A  ", E67/C67)</f>
        <v>0.17999472156241747</v>
      </c>
    </row>
    <row r="68" spans="1:7" s="10" customFormat="1" ht="6" customHeight="1" x14ac:dyDescent="0.25">
      <c r="A68" s="55"/>
      <c r="B68" s="22"/>
      <c r="C68" s="22"/>
      <c r="D68" s="22"/>
      <c r="E68" s="12"/>
      <c r="F68" s="13"/>
    </row>
    <row r="69" spans="1:7" s="10" customFormat="1" ht="21" customHeight="1" x14ac:dyDescent="0.25">
      <c r="A69" s="37" t="s">
        <v>28</v>
      </c>
      <c r="B69" s="38">
        <v>832.02253800000005</v>
      </c>
      <c r="C69" s="38">
        <v>866</v>
      </c>
      <c r="D69" s="38">
        <v>962.57</v>
      </c>
      <c r="E69" s="40">
        <f>D69-C69</f>
        <v>96.57000000000005</v>
      </c>
      <c r="F69" s="41">
        <f>IF(C69=0, "N/A  ", E69/C69)</f>
        <v>0.111512702078522</v>
      </c>
    </row>
    <row r="70" spans="1:7" s="10" customFormat="1" ht="6" customHeight="1" thickBot="1" x14ac:dyDescent="0.3">
      <c r="A70" s="49"/>
      <c r="B70" s="50"/>
      <c r="C70" s="50"/>
      <c r="D70" s="50"/>
      <c r="E70" s="51"/>
      <c r="F70" s="52"/>
    </row>
    <row r="71" spans="1:7" s="10" customFormat="1" ht="6" customHeight="1" x14ac:dyDescent="0.25">
      <c r="A71" s="11"/>
      <c r="B71" s="22"/>
      <c r="C71" s="22"/>
      <c r="D71" s="22"/>
      <c r="E71" s="12"/>
      <c r="F71" s="13"/>
    </row>
    <row r="72" spans="1:7" s="10" customFormat="1" ht="33" customHeight="1" thickBot="1" x14ac:dyDescent="0.3">
      <c r="A72" s="42" t="s">
        <v>67</v>
      </c>
      <c r="B72" s="43">
        <v>200</v>
      </c>
      <c r="C72" s="43">
        <v>200.76</v>
      </c>
      <c r="D72" s="43">
        <v>200.31</v>
      </c>
      <c r="E72" s="44">
        <f>D72-C72</f>
        <v>-0.44999999999998863</v>
      </c>
      <c r="F72" s="45">
        <f>IF(C72=0, "N/A  ", E72/C72)</f>
        <v>-2.2414823670053232E-3</v>
      </c>
    </row>
    <row r="73" spans="1:7" s="10" customFormat="1" ht="6" customHeight="1" x14ac:dyDescent="0.25">
      <c r="A73" s="11"/>
      <c r="B73" s="38"/>
      <c r="C73" s="38"/>
      <c r="D73" s="38"/>
      <c r="E73" s="39"/>
      <c r="F73" s="41"/>
    </row>
    <row r="74" spans="1:7" s="10" customFormat="1" ht="21" customHeight="1" thickBot="1" x14ac:dyDescent="0.3">
      <c r="A74" s="56" t="s">
        <v>22</v>
      </c>
      <c r="B74" s="43">
        <v>305.95153499999998</v>
      </c>
      <c r="C74" s="43">
        <v>325</v>
      </c>
      <c r="D74" s="43">
        <v>354.84</v>
      </c>
      <c r="E74" s="44">
        <f>D74-C74</f>
        <v>29.839999999999975</v>
      </c>
      <c r="F74" s="45">
        <f>IF(C74=0, "N/A  ", E74/C74)</f>
        <v>9.1815384615384535E-2</v>
      </c>
    </row>
    <row r="75" spans="1:7" s="10" customFormat="1" ht="6" customHeight="1" x14ac:dyDescent="0.25">
      <c r="A75" s="11"/>
      <c r="B75" s="38"/>
      <c r="C75" s="38"/>
      <c r="D75" s="38"/>
      <c r="E75" s="39"/>
      <c r="F75" s="41"/>
    </row>
    <row r="76" spans="1:7" s="10" customFormat="1" ht="21" customHeight="1" thickBot="1" x14ac:dyDescent="0.3">
      <c r="A76" s="56" t="s">
        <v>29</v>
      </c>
      <c r="B76" s="43">
        <v>13.844621999999999</v>
      </c>
      <c r="C76" s="43">
        <v>14.43</v>
      </c>
      <c r="D76" s="43">
        <v>15.16</v>
      </c>
      <c r="E76" s="44">
        <f>D76-C76</f>
        <v>0.73000000000000043</v>
      </c>
      <c r="F76" s="45">
        <f>IF(C76=0, "N/A  ", E76/C76)</f>
        <v>5.0589050589050617E-2</v>
      </c>
    </row>
    <row r="77" spans="1:7" s="10" customFormat="1" ht="6" customHeight="1" x14ac:dyDescent="0.25">
      <c r="A77" s="11"/>
      <c r="B77" s="38"/>
      <c r="C77" s="38"/>
      <c r="D77" s="38"/>
      <c r="E77" s="39"/>
      <c r="F77" s="41"/>
    </row>
    <row r="78" spans="1:7" s="10" customFormat="1" ht="21" customHeight="1" thickBot="1" x14ac:dyDescent="0.3">
      <c r="A78" s="56" t="s">
        <v>18</v>
      </c>
      <c r="B78" s="43">
        <v>4.2524930000000003</v>
      </c>
      <c r="C78" s="43">
        <v>4.37</v>
      </c>
      <c r="D78" s="43">
        <v>4.37</v>
      </c>
      <c r="E78" s="44">
        <f>D78-C78</f>
        <v>0</v>
      </c>
      <c r="F78" s="45">
        <f>IF(C78=0, "N/A  ", E78/C78)</f>
        <v>0</v>
      </c>
    </row>
    <row r="79" spans="1:7" s="10" customFormat="1" ht="6" customHeight="1" x14ac:dyDescent="0.25">
      <c r="A79" s="57"/>
      <c r="B79" s="58"/>
      <c r="C79" s="58"/>
      <c r="D79" s="58"/>
      <c r="E79" s="59"/>
      <c r="F79" s="13"/>
    </row>
    <row r="80" spans="1:7" s="10" customFormat="1" ht="21" customHeight="1" x14ac:dyDescent="0.25">
      <c r="A80" s="37" t="s">
        <v>30</v>
      </c>
      <c r="B80" s="38">
        <f>SUM(B61,B69,B72,B74,B78,B76)</f>
        <v>7131.3912329999985</v>
      </c>
      <c r="C80" s="38">
        <f>SUM(C61,C69,C72,C74,C78,C76)</f>
        <v>7344.2050000000008</v>
      </c>
      <c r="D80" s="38">
        <f>SUM(D61,D69,D72,D74,D78,D76)</f>
        <v>7723.5499999999993</v>
      </c>
      <c r="E80" s="39">
        <f>D80-C80</f>
        <v>379.34499999999844</v>
      </c>
      <c r="F80" s="41">
        <f>IF(C80=0, "N/A  ", E80/C80)</f>
        <v>5.1652289117746358E-2</v>
      </c>
    </row>
    <row r="81" spans="1:6" s="10" customFormat="1" ht="6" customHeight="1" thickBot="1" x14ac:dyDescent="0.3">
      <c r="A81" s="49"/>
      <c r="B81" s="60"/>
      <c r="C81" s="60"/>
      <c r="D81" s="60"/>
      <c r="E81" s="61"/>
      <c r="F81" s="62"/>
    </row>
    <row r="82" spans="1:6" x14ac:dyDescent="0.3">
      <c r="A82" s="63" t="s">
        <v>19</v>
      </c>
      <c r="B82" s="64" t="s">
        <v>21</v>
      </c>
      <c r="C82" s="64" t="s">
        <v>21</v>
      </c>
      <c r="D82" s="64" t="s">
        <v>21</v>
      </c>
      <c r="E82" s="63"/>
      <c r="F82" s="65"/>
    </row>
    <row r="83" spans="1:6" ht="26" customHeight="1" x14ac:dyDescent="0.3">
      <c r="A83" s="83" t="s">
        <v>74</v>
      </c>
      <c r="B83" s="83"/>
      <c r="C83" s="83"/>
      <c r="D83" s="83"/>
      <c r="E83" s="83"/>
      <c r="F83" s="83"/>
    </row>
    <row r="84" spans="1:6" ht="29" customHeight="1" x14ac:dyDescent="0.3">
      <c r="A84" s="84" t="s">
        <v>88</v>
      </c>
      <c r="B84" s="84"/>
      <c r="C84" s="84"/>
      <c r="D84" s="84"/>
      <c r="E84" s="84"/>
      <c r="F84" s="84"/>
    </row>
    <row r="85" spans="1:6" x14ac:dyDescent="0.3">
      <c r="A85" s="82"/>
      <c r="B85" s="82"/>
      <c r="C85" s="82"/>
      <c r="D85" s="82"/>
      <c r="E85" s="82"/>
      <c r="F85" s="82"/>
    </row>
    <row r="86" spans="1:6" x14ac:dyDescent="0.3">
      <c r="A86" s="82"/>
      <c r="B86" s="82"/>
      <c r="C86" s="82"/>
      <c r="D86" s="82"/>
      <c r="E86" s="82"/>
      <c r="F86" s="82"/>
    </row>
    <row r="87" spans="1:6" x14ac:dyDescent="0.3">
      <c r="A87" s="82"/>
      <c r="B87" s="82"/>
      <c r="C87" s="82"/>
      <c r="D87" s="82"/>
      <c r="E87" s="82"/>
      <c r="F87" s="82"/>
    </row>
    <row r="88" spans="1:6" x14ac:dyDescent="0.3">
      <c r="A88" s="82"/>
      <c r="B88" s="82"/>
      <c r="C88" s="82"/>
      <c r="D88" s="82"/>
      <c r="E88" s="82"/>
      <c r="F88" s="82"/>
    </row>
  </sheetData>
  <mergeCells count="13">
    <mergeCell ref="A3:F3"/>
    <mergeCell ref="B4:B6"/>
    <mergeCell ref="A1:F1"/>
    <mergeCell ref="C4:C6"/>
    <mergeCell ref="D4:D6"/>
    <mergeCell ref="E4:F5"/>
    <mergeCell ref="A5:A6"/>
    <mergeCell ref="A88:F88"/>
    <mergeCell ref="A87:F87"/>
    <mergeCell ref="A86:F86"/>
    <mergeCell ref="A85:F85"/>
    <mergeCell ref="A83:F83"/>
    <mergeCell ref="A84:F84"/>
  </mergeCells>
  <printOptions horizontalCentered="1"/>
  <pageMargins left="0.7" right="0.7" top="0.75" bottom="0.75" header="0.3" footer="0.3"/>
  <pageSetup scale="68" fitToHeight="2" orientation="portrait" r:id="rId1"/>
  <rowBreaks count="1" manualBreakCount="1">
    <brk id="45" max="5" man="1"/>
  </rowBreaks>
  <ignoredErrors>
    <ignoredError sqref="B58:D58 B37:D3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FY16 Req Funding by Prgm</vt:lpstr>
      <vt:lpstr>'FY16 Req Funding by Prgm'!Print_Area</vt:lpstr>
      <vt:lpstr>'FY16 Req Funding by Prgm'!Print_Titles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2014-01-27T22:10:43Z</dcterms:created>
  <dcterms:modified xsi:type="dcterms:W3CDTF">2015-01-30T11:44:48Z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