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88" yWindow="432" windowWidth="16140" windowHeight="9696"/>
  </bookViews>
  <sheets>
    <sheet name="BP-table - FY17 Request" sheetId="5" r:id="rId1"/>
  </sheets>
  <definedNames>
    <definedName name="_xlnm.Print_Area" localSheetId="0">'BP-table - FY17 Request'!$A$1:$I$39</definedName>
  </definedNames>
  <calcPr calcId="152511" concurrentCalc="0"/>
  <fileRecoveryPr autoRecover="0"/>
</workbook>
</file>

<file path=xl/calcChain.xml><?xml version="1.0" encoding="utf-8"?>
<calcChain xmlns="http://schemas.openxmlformats.org/spreadsheetml/2006/main">
  <c r="C8" i="5" l="1"/>
  <c r="H34" i="5"/>
  <c r="I34" i="5"/>
  <c r="H24" i="5"/>
  <c r="I24" i="5"/>
  <c r="I23" i="5"/>
  <c r="H23" i="5"/>
  <c r="H22" i="5"/>
  <c r="I22" i="5"/>
  <c r="H21" i="5"/>
  <c r="I21" i="5"/>
  <c r="H20" i="5"/>
  <c r="I20" i="5"/>
  <c r="H19" i="5"/>
  <c r="I19" i="5"/>
  <c r="H18" i="5"/>
  <c r="I18" i="5"/>
  <c r="I17" i="5"/>
  <c r="H17" i="5"/>
  <c r="H16" i="5"/>
  <c r="I16" i="5"/>
  <c r="H15" i="5"/>
  <c r="I15" i="5"/>
  <c r="H14" i="5"/>
  <c r="I14" i="5"/>
  <c r="H13" i="5"/>
  <c r="I13" i="5"/>
  <c r="H12" i="5"/>
  <c r="I12" i="5"/>
  <c r="H11" i="5"/>
  <c r="I11" i="5"/>
  <c r="H10" i="5"/>
  <c r="I10" i="5"/>
  <c r="I9" i="5"/>
  <c r="H9" i="5"/>
  <c r="F34" i="5"/>
  <c r="F24" i="5"/>
  <c r="F23" i="5"/>
  <c r="F22" i="5"/>
  <c r="F21" i="5"/>
  <c r="F20" i="5"/>
  <c r="F19" i="5"/>
  <c r="F18" i="5"/>
  <c r="F17" i="5"/>
  <c r="F16" i="5"/>
  <c r="F15" i="5"/>
  <c r="F14" i="5"/>
  <c r="F13" i="5"/>
  <c r="F12" i="5"/>
  <c r="F11" i="5"/>
  <c r="F10" i="5"/>
  <c r="F9" i="5"/>
  <c r="F35" i="5"/>
  <c r="F25" i="5"/>
  <c r="G28" i="5"/>
  <c r="E28" i="5"/>
  <c r="D28" i="5"/>
  <c r="C28" i="5"/>
  <c r="F28" i="5"/>
  <c r="H28" i="5"/>
  <c r="I28" i="5"/>
  <c r="G30" i="5"/>
  <c r="E30" i="5"/>
  <c r="D30" i="5"/>
  <c r="C30" i="5"/>
  <c r="G32" i="5"/>
  <c r="E32" i="5"/>
  <c r="D32" i="5"/>
  <c r="C32" i="5"/>
  <c r="G31" i="5"/>
  <c r="E31" i="5"/>
  <c r="D31" i="5"/>
  <c r="C31" i="5"/>
  <c r="G29" i="5"/>
  <c r="E29" i="5"/>
  <c r="D29" i="5"/>
  <c r="C29" i="5"/>
  <c r="G27" i="5"/>
  <c r="E27" i="5"/>
  <c r="D27" i="5"/>
  <c r="C27" i="5"/>
  <c r="G26" i="5"/>
  <c r="E26" i="5"/>
  <c r="D26" i="5"/>
  <c r="C26" i="5"/>
  <c r="H26" i="5"/>
  <c r="I26" i="5"/>
  <c r="F26" i="5"/>
  <c r="H27" i="5"/>
  <c r="I27" i="5"/>
  <c r="F27" i="5"/>
  <c r="H29" i="5"/>
  <c r="F29" i="5"/>
  <c r="F31" i="5"/>
  <c r="H31" i="5"/>
  <c r="F32" i="5"/>
  <c r="H32" i="5"/>
  <c r="I32" i="5"/>
  <c r="H30" i="5"/>
  <c r="I30" i="5"/>
  <c r="F30" i="5"/>
  <c r="I29" i="5"/>
  <c r="I31" i="5"/>
  <c r="G33" i="5"/>
  <c r="G35" i="5"/>
  <c r="F33" i="5"/>
  <c r="F8" i="5"/>
  <c r="G25" i="5"/>
  <c r="C35" i="5"/>
  <c r="C33" i="5"/>
  <c r="G8" i="5"/>
  <c r="D25" i="5"/>
  <c r="H25" i="5"/>
  <c r="D33" i="5"/>
  <c r="D35" i="5"/>
  <c r="E25" i="5"/>
  <c r="E33" i="5"/>
  <c r="E35" i="5"/>
  <c r="C25" i="5"/>
  <c r="H35" i="5"/>
  <c r="I35" i="5"/>
  <c r="H8" i="5"/>
  <c r="H33" i="5"/>
  <c r="I33" i="5"/>
  <c r="I25" i="5"/>
  <c r="E8" i="5"/>
  <c r="D8" i="5"/>
  <c r="I8" i="5"/>
</calcChain>
</file>

<file path=xl/sharedStrings.xml><?xml version="1.0" encoding="utf-8"?>
<sst xmlns="http://schemas.openxmlformats.org/spreadsheetml/2006/main" count="47" uniqueCount="47">
  <si>
    <t>ADVANCE</t>
  </si>
  <si>
    <t>Broadening Participation in Engineering (BPE)</t>
  </si>
  <si>
    <t>Career-Life Balance (CLB)</t>
  </si>
  <si>
    <t>Louis Stokes Alliances for Minority Participation (LSAMP)</t>
  </si>
  <si>
    <t>Tribal Colleges &amp; Universities Program (TCUP)</t>
  </si>
  <si>
    <t>Advancing Informal STEM Learning (AISL)</t>
  </si>
  <si>
    <t>Graduate Research Fellowship (GRF)</t>
  </si>
  <si>
    <t>National Science Foundation</t>
  </si>
  <si>
    <t>Programs to Broaden Participation</t>
  </si>
  <si>
    <t>(Dollars in Millions)</t>
  </si>
  <si>
    <t>Group/Program</t>
  </si>
  <si>
    <t>Amount</t>
  </si>
  <si>
    <t>Percent</t>
  </si>
  <si>
    <t>SBE Science of Broadening Participation</t>
  </si>
  <si>
    <t>EPSCoR</t>
  </si>
  <si>
    <t>Totals may not add due to rounding.</t>
  </si>
  <si>
    <t>Broadening Participation in Biology Fellowships</t>
  </si>
  <si>
    <t>Amount of
Funding
Captured</t>
  </si>
  <si>
    <t>AGEP Graduate Research Supplements (AGEP-GRS)</t>
  </si>
  <si>
    <t>General and Age Related Disabilities Engineering (GARDE)</t>
  </si>
  <si>
    <t>STEM + Computing Partnerships (STEM+C Partnerships)</t>
  </si>
  <si>
    <t>Total, NSF Broadening Participation Programs</t>
  </si>
  <si>
    <t xml:space="preserve">Subtotal, Focused Programs </t>
  </si>
  <si>
    <t>Subtotal, Emphasis Programs</t>
  </si>
  <si>
    <t>Subtotal, Geographic Diversity Program</t>
  </si>
  <si>
    <t>Robert Noyce Teacher Scholarship Program (NOYCE)</t>
  </si>
  <si>
    <t>Alliances for Graduate Education &amp; the Professoriate
   (AGEP)</t>
  </si>
  <si>
    <t>Centers of Research Excellence in Science &amp; Technology
   (CREST)</t>
  </si>
  <si>
    <t>Historically Black Colleges &amp; Universities Undergraduate 
   Program (HBCU-UP)</t>
  </si>
  <si>
    <t>Partnerships for Research &amp; Education in Materials
   (PREM)</t>
  </si>
  <si>
    <t>Partnerships in Astronomy &amp; Astrophysics Research Education 
   (PAARE)</t>
  </si>
  <si>
    <t>SBE Postdoctoral Research Fellowships-Broadening 
   Participation</t>
  </si>
  <si>
    <t>Discovery Research PreK-12 (DR-K12)</t>
  </si>
  <si>
    <t>Inclusion across the Nation of Communities of Learners of 
   Underrepresented Discoverers in Engineering and 
   Science (NSF INCLUDES)</t>
  </si>
  <si>
    <t>FY 2017 Request to Congress</t>
  </si>
  <si>
    <t>FY 2015
Actual</t>
  </si>
  <si>
    <t>FY 2016
Estimate</t>
  </si>
  <si>
    <t>FY 2017
Request</t>
  </si>
  <si>
    <t>FY 2017
Request 
(Discretionary)</t>
  </si>
  <si>
    <t>FY 2016 Estimate</t>
  </si>
  <si>
    <t>FY 2017 Request
 Change Over</t>
  </si>
  <si>
    <r>
      <t>FY 2017
Request 
(Mandatory)</t>
    </r>
    <r>
      <rPr>
        <vertAlign val="superscript"/>
        <sz val="10"/>
        <color theme="1"/>
        <rFont val="Arial"/>
        <family val="2"/>
      </rPr>
      <t>1</t>
    </r>
  </si>
  <si>
    <r>
      <t xml:space="preserve">   Excellence Awards in Science &amp; Engineering (EASE)</t>
    </r>
    <r>
      <rPr>
        <vertAlign val="superscript"/>
        <sz val="10"/>
        <rFont val="Arial"/>
        <family val="2"/>
      </rPr>
      <t>2</t>
    </r>
  </si>
  <si>
    <r>
      <t>NSF Scholarships in STEM (S-STEM)</t>
    </r>
    <r>
      <rPr>
        <vertAlign val="superscript"/>
        <sz val="10"/>
        <color theme="1"/>
        <rFont val="Arial"/>
        <family val="2"/>
      </rPr>
      <t>3</t>
    </r>
  </si>
  <si>
    <r>
      <rPr>
        <vertAlign val="superscript"/>
        <sz val="9"/>
        <color theme="1"/>
        <rFont val="Arial"/>
        <family val="2"/>
      </rPr>
      <t>2</t>
    </r>
    <r>
      <rPr>
        <sz val="9"/>
        <color theme="1"/>
        <rFont val="Arial"/>
        <family val="2"/>
      </rPr>
      <t xml:space="preserve"> The Excellence Awards in Science and Engineering (EASE) program is comprised of both Presidential Awards for Excellence in Science, Math and Engineering Mentoring (PAESMEM) and Presidential Awards for Excellence in Mathematics and Science Teaching (PAEMST).</t>
    </r>
  </si>
  <si>
    <r>
      <rPr>
        <vertAlign val="superscript"/>
        <sz val="9"/>
        <color theme="1"/>
        <rFont val="Arial"/>
        <family val="2"/>
      </rPr>
      <t xml:space="preserve">3 </t>
    </r>
    <r>
      <rPr>
        <sz val="9"/>
        <color theme="1"/>
        <rFont val="Arial"/>
        <family val="2"/>
      </rPr>
      <t>Amounts for NSF Scholarships in Science, Technology, Engineering, and Mathematics (S-STEM) are H1B Non-Immigrant Petitioner mandatory funds.</t>
    </r>
  </si>
  <si>
    <r>
      <rPr>
        <vertAlign val="superscript"/>
        <sz val="9"/>
        <color theme="1"/>
        <rFont val="Arial"/>
        <family val="2"/>
      </rPr>
      <t>1</t>
    </r>
    <r>
      <rPr>
        <sz val="9"/>
        <color theme="1"/>
        <rFont val="Arial"/>
        <family val="2"/>
      </rPr>
      <t xml:space="preserve"> Includes only new mandatory funding.  Excludes H1B Non-Immigrant Petitioner mandatory funds.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</si>
</sst>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quot;$&quot;#,##0.00;&quot;-&quot;??"/>
    <numFmt numFmtId="165" formatCode="#,##0.00;\-#,##0.00;&quot;-&quot;??"/>
    <numFmt numFmtId="166" formatCode="0.0%;\-0.0%;&quot;-&quot;??"/>
  </numFmts>
  <fonts count="12" x14ac:knownFonts="1">
    <font>
      <sz val="10"/>
      <name val="Arial"/>
    </font>
    <font>
      <sz val="10"/>
      <name val="Arial"/>
      <family val="2"/>
    </font>
    <font>
      <b/>
      <sz val="10"/>
      <color theme="1"/>
      <name val="Arial"/>
      <family val="2"/>
    </font>
    <font>
      <b/>
      <sz val="12"/>
      <color theme="1"/>
      <name val="Arial"/>
      <family val="2"/>
    </font>
    <font>
      <sz val="10"/>
      <color theme="1"/>
      <name val="Arial"/>
      <family val="2"/>
    </font>
    <font>
      <sz val="9"/>
      <color theme="1"/>
      <name val="Arial"/>
      <family val="2"/>
    </font>
    <font>
      <vertAlign val="superscript"/>
      <sz val="9"/>
      <color theme="1"/>
      <name val="Arial"/>
      <family val="2"/>
    </font>
    <font>
      <sz val="9"/>
      <name val="Arial"/>
      <family val="2"/>
    </font>
    <font>
      <vertAlign val="superscript"/>
      <sz val="10"/>
      <name val="Arial"/>
      <family val="2"/>
    </font>
    <font>
      <b/>
      <sz val="10"/>
      <name val="Arial"/>
      <family val="2"/>
    </font>
    <font>
      <vertAlign val="superscript"/>
      <sz val="10"/>
      <color theme="1"/>
      <name val="Arial"/>
      <family val="2"/>
    </font>
    <font>
      <sz val="10"/>
      <color rgb="FFFF0000"/>
      <name val="Arial"/>
      <family val="2"/>
    </font>
  </fonts>
  <fills count="3">
    <fill>
      <patternFill patternType="none"/>
    </fill>
    <fill>
      <patternFill patternType="gray125"/>
    </fill>
    <fill>
      <patternFill patternType="solid">
        <fgColor theme="2" tint="-9.9978637043366805E-2"/>
        <bgColor indexed="64"/>
      </patternFill>
    </fill>
  </fills>
  <borders count="2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auto="1"/>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92">
    <xf numFmtId="0" fontId="0" fillId="0" borderId="0" xfId="0"/>
    <xf numFmtId="0" fontId="1" fillId="0" borderId="0" xfId="0" applyFont="1"/>
    <xf numFmtId="0" fontId="4" fillId="0" borderId="8" xfId="0" applyFont="1" applyBorder="1" applyAlignment="1">
      <alignment horizontal="center"/>
    </xf>
    <xf numFmtId="0" fontId="1" fillId="0" borderId="0" xfId="0" applyFont="1" applyAlignment="1">
      <alignment vertical="top"/>
    </xf>
    <xf numFmtId="0" fontId="5" fillId="0" borderId="0" xfId="0" applyFont="1" applyFill="1" applyBorder="1" applyAlignment="1">
      <alignment vertical="top"/>
    </xf>
    <xf numFmtId="0" fontId="5" fillId="0" borderId="0" xfId="0" applyFont="1"/>
    <xf numFmtId="0" fontId="5" fillId="0" borderId="0" xfId="0" applyFont="1" applyAlignment="1">
      <alignment vertical="top"/>
    </xf>
    <xf numFmtId="0" fontId="7" fillId="0" borderId="0" xfId="0" applyFont="1" applyFill="1" applyBorder="1" applyAlignment="1">
      <alignment horizontal="left" wrapText="1"/>
    </xf>
    <xf numFmtId="0" fontId="4" fillId="0" borderId="9" xfId="0" applyFont="1" applyBorder="1" applyAlignment="1">
      <alignment horizontal="left" vertical="top" indent="1"/>
    </xf>
    <xf numFmtId="9" fontId="4" fillId="0" borderId="0" xfId="0" applyNumberFormat="1" applyFont="1" applyBorder="1" applyAlignment="1">
      <alignment horizontal="right" vertical="top"/>
    </xf>
    <xf numFmtId="165" fontId="4" fillId="0" borderId="0" xfId="0" applyNumberFormat="1" applyFont="1" applyFill="1" applyBorder="1" applyAlignment="1">
      <alignment horizontal="right" vertical="top"/>
    </xf>
    <xf numFmtId="165" fontId="4" fillId="0" borderId="3" xfId="0" applyNumberFormat="1" applyFont="1" applyFill="1" applyBorder="1" applyAlignment="1">
      <alignment horizontal="right" vertical="top"/>
    </xf>
    <xf numFmtId="0" fontId="1" fillId="0" borderId="9" xfId="0" applyFont="1" applyFill="1" applyBorder="1" applyAlignment="1">
      <alignment horizontal="left" vertical="top" wrapText="1" indent="1"/>
    </xf>
    <xf numFmtId="9" fontId="4" fillId="0" borderId="0" xfId="0" applyNumberFormat="1" applyFont="1" applyFill="1" applyBorder="1" applyAlignment="1">
      <alignment horizontal="right" vertical="top"/>
    </xf>
    <xf numFmtId="0" fontId="4" fillId="0" borderId="9" xfId="0" applyFont="1" applyFill="1" applyBorder="1" applyAlignment="1">
      <alignment horizontal="left" vertical="top" wrapText="1" indent="1"/>
    </xf>
    <xf numFmtId="0" fontId="4" fillId="0" borderId="9" xfId="0" applyFont="1" applyFill="1" applyBorder="1" applyAlignment="1">
      <alignment horizontal="left" vertical="top" indent="1"/>
    </xf>
    <xf numFmtId="9" fontId="1" fillId="0" borderId="0" xfId="0" applyNumberFormat="1" applyFont="1" applyBorder="1" applyAlignment="1">
      <alignment horizontal="right" vertical="top"/>
    </xf>
    <xf numFmtId="165" fontId="1" fillId="0" borderId="0" xfId="0" applyNumberFormat="1" applyFont="1" applyFill="1" applyBorder="1" applyAlignment="1">
      <alignment horizontal="right" vertical="top"/>
    </xf>
    <xf numFmtId="165" fontId="1" fillId="0" borderId="3" xfId="0" applyNumberFormat="1" applyFont="1" applyFill="1" applyBorder="1" applyAlignment="1">
      <alignment horizontal="right" vertical="top"/>
    </xf>
    <xf numFmtId="9" fontId="1" fillId="0" borderId="0" xfId="0" applyNumberFormat="1" applyFont="1" applyFill="1" applyBorder="1" applyAlignment="1">
      <alignment horizontal="right" vertical="top"/>
    </xf>
    <xf numFmtId="0" fontId="1" fillId="0" borderId="9" xfId="0" applyFont="1" applyBorder="1" applyAlignment="1">
      <alignment horizontal="left" vertical="top" wrapText="1" indent="1"/>
    </xf>
    <xf numFmtId="0" fontId="1" fillId="0" borderId="9" xfId="0" applyFont="1" applyFill="1" applyBorder="1" applyAlignment="1">
      <alignment horizontal="left" wrapText="1" indent="1"/>
    </xf>
    <xf numFmtId="0" fontId="1" fillId="0" borderId="9" xfId="0" applyFont="1" applyBorder="1" applyAlignment="1">
      <alignment horizontal="left" vertical="top" indent="1"/>
    </xf>
    <xf numFmtId="0" fontId="4" fillId="0" borderId="10" xfId="0" applyFont="1" applyBorder="1" applyAlignment="1">
      <alignment horizontal="left" vertical="top" indent="1"/>
    </xf>
    <xf numFmtId="9" fontId="4" fillId="0" borderId="1" xfId="0" applyNumberFormat="1" applyFont="1" applyBorder="1" applyAlignment="1">
      <alignment horizontal="right" vertical="top"/>
    </xf>
    <xf numFmtId="0" fontId="11" fillId="0" borderId="0" xfId="0" applyFont="1"/>
    <xf numFmtId="0" fontId="5" fillId="0" borderId="0" xfId="0" applyFont="1" applyAlignment="1">
      <alignment horizontal="left" vertical="top" wrapText="1"/>
    </xf>
    <xf numFmtId="0" fontId="1" fillId="0" borderId="0" xfId="0" applyFont="1" applyAlignment="1">
      <alignment vertical="center"/>
    </xf>
    <xf numFmtId="0" fontId="1" fillId="0" borderId="0" xfId="0" applyFont="1" applyFill="1" applyAlignment="1">
      <alignment vertical="top"/>
    </xf>
    <xf numFmtId="0" fontId="2" fillId="2" borderId="13" xfId="0" applyFont="1" applyFill="1" applyBorder="1" applyAlignment="1">
      <alignment vertical="top"/>
    </xf>
    <xf numFmtId="0" fontId="2" fillId="2" borderId="6" xfId="0" applyFont="1" applyFill="1" applyBorder="1" applyAlignment="1">
      <alignment horizontal="right" vertical="top"/>
    </xf>
    <xf numFmtId="164" fontId="2" fillId="2" borderId="6" xfId="0" applyNumberFormat="1" applyFont="1" applyFill="1" applyBorder="1" applyAlignment="1">
      <alignment horizontal="right" vertical="top"/>
    </xf>
    <xf numFmtId="164" fontId="2" fillId="2" borderId="7" xfId="0" applyNumberFormat="1" applyFont="1" applyFill="1" applyBorder="1" applyAlignment="1">
      <alignment horizontal="right" vertical="top"/>
    </xf>
    <xf numFmtId="166" fontId="2" fillId="2" borderId="14" xfId="1" applyNumberFormat="1" applyFont="1" applyFill="1" applyBorder="1" applyAlignment="1">
      <alignment horizontal="right" vertical="top"/>
    </xf>
    <xf numFmtId="0" fontId="2" fillId="2" borderId="15" xfId="0" applyFont="1" applyFill="1" applyBorder="1" applyAlignment="1">
      <alignment vertical="center"/>
    </xf>
    <xf numFmtId="0" fontId="2" fillId="2" borderId="16" xfId="0" applyFont="1" applyFill="1" applyBorder="1" applyAlignment="1">
      <alignment horizontal="right" vertical="center"/>
    </xf>
    <xf numFmtId="164" fontId="2" fillId="2" borderId="16" xfId="0" applyNumberFormat="1" applyFont="1" applyFill="1" applyBorder="1" applyAlignment="1">
      <alignment horizontal="right" vertical="center"/>
    </xf>
    <xf numFmtId="164" fontId="2" fillId="2" borderId="17" xfId="0" applyNumberFormat="1" applyFont="1" applyFill="1" applyBorder="1" applyAlignment="1">
      <alignment horizontal="right" vertical="center"/>
    </xf>
    <xf numFmtId="166" fontId="2" fillId="2" borderId="18" xfId="1" applyNumberFormat="1" applyFont="1" applyFill="1" applyBorder="1" applyAlignment="1">
      <alignment horizontal="right" vertical="center"/>
    </xf>
    <xf numFmtId="0" fontId="2" fillId="2" borderId="13" xfId="0" applyFont="1" applyFill="1" applyBorder="1" applyAlignment="1">
      <alignment vertical="center"/>
    </xf>
    <xf numFmtId="0" fontId="4" fillId="2" borderId="6" xfId="0" applyFont="1" applyFill="1" applyBorder="1" applyAlignment="1">
      <alignment horizontal="right" vertical="center"/>
    </xf>
    <xf numFmtId="164" fontId="2" fillId="2" borderId="6" xfId="0" applyNumberFormat="1" applyFont="1" applyFill="1" applyBorder="1" applyAlignment="1">
      <alignment horizontal="right" vertical="center"/>
    </xf>
    <xf numFmtId="164" fontId="2" fillId="2" borderId="7" xfId="0" applyNumberFormat="1" applyFont="1" applyFill="1" applyBorder="1" applyAlignment="1">
      <alignment horizontal="right" vertical="center"/>
    </xf>
    <xf numFmtId="166" fontId="2" fillId="2" borderId="14" xfId="1" applyNumberFormat="1" applyFont="1" applyFill="1" applyBorder="1" applyAlignment="1">
      <alignment horizontal="right" vertical="center"/>
    </xf>
    <xf numFmtId="0" fontId="2" fillId="2" borderId="13" xfId="0" applyFont="1" applyFill="1" applyBorder="1" applyAlignment="1">
      <alignment vertical="center" wrapText="1"/>
    </xf>
    <xf numFmtId="0" fontId="9" fillId="2" borderId="6" xfId="0" applyFont="1" applyFill="1" applyBorder="1" applyAlignment="1">
      <alignment horizontal="right" vertical="center" wrapText="1"/>
    </xf>
    <xf numFmtId="164" fontId="9" fillId="2" borderId="6" xfId="0" applyNumberFormat="1" applyFont="1" applyFill="1" applyBorder="1" applyAlignment="1">
      <alignment horizontal="right" vertical="center" wrapText="1"/>
    </xf>
    <xf numFmtId="164" fontId="9" fillId="2" borderId="7" xfId="0" applyNumberFormat="1" applyFont="1" applyFill="1" applyBorder="1" applyAlignment="1">
      <alignment horizontal="right" vertical="center" wrapText="1"/>
    </xf>
    <xf numFmtId="166" fontId="9" fillId="2" borderId="14" xfId="1" applyNumberFormat="1" applyFont="1" applyFill="1" applyBorder="1" applyAlignment="1">
      <alignment horizontal="right" vertical="center" wrapText="1"/>
    </xf>
    <xf numFmtId="164" fontId="4" fillId="0" borderId="0" xfId="0" applyNumberFormat="1" applyFont="1" applyFill="1" applyBorder="1" applyAlignment="1">
      <alignment horizontal="right" vertical="top"/>
    </xf>
    <xf numFmtId="164" fontId="4" fillId="0" borderId="3" xfId="0" applyNumberFormat="1" applyFont="1" applyFill="1" applyBorder="1" applyAlignment="1">
      <alignment horizontal="right" vertical="top"/>
    </xf>
    <xf numFmtId="164" fontId="1" fillId="0" borderId="0" xfId="0" applyNumberFormat="1" applyFont="1" applyFill="1" applyBorder="1" applyAlignment="1">
      <alignment horizontal="right" vertical="top"/>
    </xf>
    <xf numFmtId="164" fontId="1" fillId="0" borderId="3" xfId="0" applyNumberFormat="1" applyFont="1" applyFill="1" applyBorder="1" applyAlignment="1">
      <alignment horizontal="right" vertical="top"/>
    </xf>
    <xf numFmtId="0" fontId="4" fillId="0" borderId="9" xfId="0" applyFont="1" applyBorder="1" applyAlignment="1">
      <alignment horizontal="left" vertical="center" wrapText="1" indent="1"/>
    </xf>
    <xf numFmtId="9" fontId="1" fillId="0" borderId="0" xfId="0" applyNumberFormat="1" applyFont="1" applyBorder="1" applyAlignment="1">
      <alignment horizontal="right" vertical="center"/>
    </xf>
    <xf numFmtId="165" fontId="1" fillId="0" borderId="0" xfId="0" applyNumberFormat="1" applyFont="1" applyFill="1" applyBorder="1" applyAlignment="1">
      <alignment horizontal="right" vertical="center"/>
    </xf>
    <xf numFmtId="165" fontId="1" fillId="0" borderId="3" xfId="0" applyNumberFormat="1" applyFont="1" applyFill="1" applyBorder="1" applyAlignment="1">
      <alignment horizontal="right" vertical="center"/>
    </xf>
    <xf numFmtId="0" fontId="1" fillId="0" borderId="9" xfId="0" applyFont="1" applyFill="1" applyBorder="1" applyAlignment="1">
      <alignment horizontal="left" wrapText="1"/>
    </xf>
    <xf numFmtId="9" fontId="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165" fontId="4" fillId="0" borderId="3" xfId="0" applyNumberFormat="1" applyFont="1" applyFill="1" applyBorder="1" applyAlignment="1">
      <alignment horizontal="right"/>
    </xf>
    <xf numFmtId="164" fontId="4" fillId="0" borderId="1" xfId="0" applyNumberFormat="1" applyFont="1" applyFill="1" applyBorder="1" applyAlignment="1">
      <alignment horizontal="right" vertical="top"/>
    </xf>
    <xf numFmtId="164" fontId="4" fillId="0" borderId="2" xfId="0" applyNumberFormat="1" applyFont="1" applyFill="1" applyBorder="1" applyAlignment="1">
      <alignment horizontal="right" vertical="top"/>
    </xf>
    <xf numFmtId="0" fontId="4" fillId="0" borderId="1" xfId="0" applyFont="1" applyFill="1" applyBorder="1" applyAlignment="1">
      <alignment horizontal="right" wrapText="1"/>
    </xf>
    <xf numFmtId="0" fontId="4" fillId="0" borderId="11" xfId="0" applyFont="1" applyFill="1" applyBorder="1" applyAlignment="1">
      <alignment horizontal="right" wrapText="1"/>
    </xf>
    <xf numFmtId="166" fontId="4" fillId="0" borderId="12" xfId="1" applyNumberFormat="1" applyFont="1" applyFill="1" applyBorder="1" applyAlignment="1">
      <alignment horizontal="right" vertical="top"/>
    </xf>
    <xf numFmtId="166" fontId="4" fillId="0" borderId="12" xfId="1" applyNumberFormat="1" applyFont="1" applyFill="1" applyBorder="1" applyAlignment="1">
      <alignment horizontal="right"/>
    </xf>
    <xf numFmtId="166" fontId="1" fillId="0" borderId="12" xfId="1" applyNumberFormat="1" applyFont="1" applyFill="1" applyBorder="1" applyAlignment="1">
      <alignment horizontal="right" vertical="top"/>
    </xf>
    <xf numFmtId="166" fontId="1" fillId="0" borderId="12" xfId="1" applyNumberFormat="1" applyFont="1" applyFill="1" applyBorder="1" applyAlignment="1">
      <alignment horizontal="right" vertical="center"/>
    </xf>
    <xf numFmtId="166" fontId="4" fillId="0" borderId="11" xfId="1" applyNumberFormat="1" applyFont="1" applyFill="1" applyBorder="1" applyAlignment="1">
      <alignment horizontal="right" vertical="top"/>
    </xf>
    <xf numFmtId="0" fontId="3" fillId="0" borderId="0" xfId="0" applyFont="1" applyAlignment="1">
      <alignment horizontal="center"/>
    </xf>
    <xf numFmtId="0" fontId="5" fillId="0" borderId="0" xfId="0" applyFont="1" applyAlignment="1">
      <alignment horizontal="left" vertical="top" wrapText="1"/>
    </xf>
    <xf numFmtId="0" fontId="4" fillId="0" borderId="22" xfId="0" applyFont="1" applyFill="1" applyBorder="1" applyAlignment="1">
      <alignment horizontal="center" wrapText="1"/>
    </xf>
    <xf numFmtId="0" fontId="4" fillId="0" borderId="11" xfId="0" applyFont="1" applyFill="1" applyBorder="1" applyAlignment="1">
      <alignment horizontal="center"/>
    </xf>
    <xf numFmtId="0" fontId="4" fillId="0" borderId="4" xfId="0" applyFont="1" applyBorder="1" applyAlignment="1">
      <alignment horizontal="right" wrapText="1"/>
    </xf>
    <xf numFmtId="0" fontId="4" fillId="0" borderId="0" xfId="0" applyFont="1" applyBorder="1" applyAlignment="1">
      <alignment horizontal="right" wrapText="1"/>
    </xf>
    <xf numFmtId="0" fontId="4" fillId="0" borderId="1" xfId="0" applyFont="1" applyBorder="1" applyAlignment="1">
      <alignment horizontal="right" wrapText="1"/>
    </xf>
    <xf numFmtId="0" fontId="4" fillId="0" borderId="21" xfId="0" applyFont="1" applyBorder="1" applyAlignment="1">
      <alignment horizontal="right" wrapText="1"/>
    </xf>
    <xf numFmtId="0" fontId="4" fillId="0" borderId="20" xfId="0" applyFont="1" applyBorder="1" applyAlignment="1">
      <alignment horizontal="right" wrapText="1"/>
    </xf>
    <xf numFmtId="0" fontId="4" fillId="0" borderId="19" xfId="0" applyFont="1" applyBorder="1" applyAlignment="1">
      <alignment horizontal="right" wrapText="1"/>
    </xf>
    <xf numFmtId="0" fontId="4" fillId="0" borderId="9" xfId="0" applyFont="1" applyBorder="1" applyAlignment="1">
      <alignment horizontal="left"/>
    </xf>
    <xf numFmtId="0" fontId="4" fillId="0" borderId="10" xfId="0" applyFont="1" applyBorder="1" applyAlignment="1">
      <alignment horizontal="left"/>
    </xf>
    <xf numFmtId="0" fontId="4" fillId="0" borderId="5" xfId="0" applyFont="1" applyFill="1" applyBorder="1" applyAlignment="1">
      <alignment horizontal="right" wrapText="1"/>
    </xf>
    <xf numFmtId="0" fontId="4" fillId="0" borderId="3" xfId="0" applyFont="1" applyFill="1" applyBorder="1" applyAlignment="1">
      <alignment horizontal="right" wrapText="1"/>
    </xf>
    <xf numFmtId="0" fontId="4" fillId="0" borderId="2" xfId="0" applyFont="1" applyFill="1" applyBorder="1" applyAlignment="1">
      <alignment horizontal="right" wrapText="1"/>
    </xf>
    <xf numFmtId="0" fontId="4" fillId="0" borderId="16" xfId="0" applyFont="1" applyBorder="1" applyAlignment="1">
      <alignment horizontal="center"/>
    </xf>
    <xf numFmtId="0" fontId="4" fillId="0" borderId="21" xfId="0" applyFont="1" applyFill="1" applyBorder="1" applyAlignment="1">
      <alignment horizontal="right" wrapText="1"/>
    </xf>
    <xf numFmtId="0" fontId="4" fillId="0" borderId="20" xfId="0" applyFont="1" applyFill="1" applyBorder="1" applyAlignment="1">
      <alignment horizontal="right" wrapText="1"/>
    </xf>
    <xf numFmtId="0" fontId="4" fillId="0" borderId="19" xfId="0" applyFont="1" applyFill="1" applyBorder="1" applyAlignment="1">
      <alignment horizontal="right" wrapText="1"/>
    </xf>
    <xf numFmtId="0" fontId="4" fillId="0" borderId="23" xfId="0" applyFont="1" applyFill="1" applyBorder="1" applyAlignment="1">
      <alignment horizontal="center" wrapText="1"/>
    </xf>
    <xf numFmtId="0" fontId="4" fillId="0" borderId="24" xfId="0" applyFont="1" applyFill="1" applyBorder="1" applyAlignment="1">
      <alignment horizontal="center" wrapText="1"/>
    </xf>
    <xf numFmtId="0" fontId="5" fillId="0" borderId="0" xfId="0" applyFont="1" applyFill="1" applyBorder="1" applyAlignment="1">
      <alignment vertical="top"/>
    </xf>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E9ECA"/>
      <rgbColor rgb="0070809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GridLines="0" tabSelected="1" workbookViewId="0">
      <selection activeCell="B12" sqref="B12"/>
    </sheetView>
  </sheetViews>
  <sheetFormatPr defaultRowHeight="13.2" x14ac:dyDescent="0.25"/>
  <cols>
    <col min="1" max="1" width="50.77734375" style="1" customWidth="1"/>
    <col min="2" max="2" width="10.33203125" style="1" customWidth="1"/>
    <col min="3" max="4" width="10.77734375" style="1" customWidth="1"/>
    <col min="5" max="5" width="13.5546875" style="1" customWidth="1"/>
    <col min="6" max="6" width="11.77734375" style="1" customWidth="1"/>
    <col min="7" max="7" width="10.109375" style="1" customWidth="1"/>
    <col min="8" max="9" width="8.77734375" style="1" customWidth="1"/>
    <col min="10" max="16384" width="8.88671875" style="1"/>
  </cols>
  <sheetData>
    <row r="1" spans="1:9" ht="15.6" x14ac:dyDescent="0.3">
      <c r="A1" s="70" t="s">
        <v>7</v>
      </c>
      <c r="B1" s="70"/>
      <c r="C1" s="70"/>
      <c r="D1" s="70"/>
      <c r="E1" s="70"/>
      <c r="F1" s="70"/>
      <c r="G1" s="70"/>
      <c r="H1" s="70"/>
      <c r="I1" s="70"/>
    </row>
    <row r="2" spans="1:9" ht="15.6" x14ac:dyDescent="0.3">
      <c r="A2" s="70" t="s">
        <v>8</v>
      </c>
      <c r="B2" s="70"/>
      <c r="C2" s="70"/>
      <c r="D2" s="70"/>
      <c r="E2" s="70"/>
      <c r="F2" s="70"/>
      <c r="G2" s="70"/>
      <c r="H2" s="70"/>
      <c r="I2" s="70"/>
    </row>
    <row r="3" spans="1:9" ht="15.6" x14ac:dyDescent="0.3">
      <c r="A3" s="70" t="s">
        <v>34</v>
      </c>
      <c r="B3" s="70"/>
      <c r="C3" s="70"/>
      <c r="D3" s="70"/>
      <c r="E3" s="70"/>
      <c r="F3" s="70"/>
      <c r="G3" s="70"/>
      <c r="H3" s="70"/>
      <c r="I3" s="70"/>
    </row>
    <row r="4" spans="1:9" ht="13.8" thickBot="1" x14ac:dyDescent="0.3">
      <c r="A4" s="85" t="s">
        <v>9</v>
      </c>
      <c r="B4" s="85"/>
      <c r="C4" s="85"/>
      <c r="D4" s="85"/>
      <c r="E4" s="85"/>
      <c r="F4" s="85"/>
      <c r="G4" s="85"/>
      <c r="H4" s="85"/>
      <c r="I4" s="85"/>
    </row>
    <row r="5" spans="1:9" ht="25.8" customHeight="1" x14ac:dyDescent="0.25">
      <c r="A5" s="2"/>
      <c r="B5" s="74" t="s">
        <v>17</v>
      </c>
      <c r="C5" s="74" t="s">
        <v>35</v>
      </c>
      <c r="D5" s="77" t="s">
        <v>36</v>
      </c>
      <c r="E5" s="77" t="s">
        <v>38</v>
      </c>
      <c r="F5" s="86" t="s">
        <v>41</v>
      </c>
      <c r="G5" s="82" t="s">
        <v>37</v>
      </c>
      <c r="H5" s="89" t="s">
        <v>40</v>
      </c>
      <c r="I5" s="90"/>
    </row>
    <row r="6" spans="1:9" ht="13.2" customHeight="1" x14ac:dyDescent="0.25">
      <c r="A6" s="80" t="s">
        <v>10</v>
      </c>
      <c r="B6" s="75"/>
      <c r="C6" s="75"/>
      <c r="D6" s="78"/>
      <c r="E6" s="78"/>
      <c r="F6" s="87"/>
      <c r="G6" s="83"/>
      <c r="H6" s="72" t="s">
        <v>39</v>
      </c>
      <c r="I6" s="73"/>
    </row>
    <row r="7" spans="1:9" x14ac:dyDescent="0.25">
      <c r="A7" s="81"/>
      <c r="B7" s="76"/>
      <c r="C7" s="76"/>
      <c r="D7" s="79"/>
      <c r="E7" s="79"/>
      <c r="F7" s="88"/>
      <c r="G7" s="84"/>
      <c r="H7" s="63" t="s">
        <v>11</v>
      </c>
      <c r="I7" s="64" t="s">
        <v>12</v>
      </c>
    </row>
    <row r="8" spans="1:9" s="27" customFormat="1" ht="15" customHeight="1" thickBot="1" x14ac:dyDescent="0.3">
      <c r="A8" s="34" t="s">
        <v>21</v>
      </c>
      <c r="B8" s="35"/>
      <c r="C8" s="36">
        <f>SUM(C25,C33,C35)</f>
        <v>765.18009199999995</v>
      </c>
      <c r="D8" s="36">
        <f>SUM(D25,D33,D35)</f>
        <v>751.40182000000004</v>
      </c>
      <c r="E8" s="37">
        <f>SUM(E25,E33,E35)</f>
        <v>733.45622000000003</v>
      </c>
      <c r="F8" s="37">
        <f>SUM(F25,F33,F35)</f>
        <v>29.762</v>
      </c>
      <c r="G8" s="37">
        <f>SUM(G25,G33,G35)</f>
        <v>763.21821999999997</v>
      </c>
      <c r="H8" s="36">
        <f>G8-D8</f>
        <v>11.816399999999931</v>
      </c>
      <c r="I8" s="38">
        <f>IF(D8=0,"N/A",H8/D8)</f>
        <v>1.5725806998976834E-2</v>
      </c>
    </row>
    <row r="9" spans="1:9" s="3" customFormat="1" ht="14.4" customHeight="1" x14ac:dyDescent="0.25">
      <c r="A9" s="8" t="s">
        <v>0</v>
      </c>
      <c r="B9" s="9">
        <v>1</v>
      </c>
      <c r="C9" s="49">
        <v>14.891876</v>
      </c>
      <c r="D9" s="49">
        <v>14.9</v>
      </c>
      <c r="E9" s="50">
        <v>14.1</v>
      </c>
      <c r="F9" s="50">
        <f>G9-E9</f>
        <v>0</v>
      </c>
      <c r="G9" s="50">
        <v>14.1</v>
      </c>
      <c r="H9" s="49">
        <f t="shared" ref="H9:H35" si="0">G9-D9</f>
        <v>-0.80000000000000071</v>
      </c>
      <c r="I9" s="65">
        <f t="shared" ref="I9:I35" si="1">IF(D9=0,"N/A",H9/D9)</f>
        <v>-5.3691275167785282E-2</v>
      </c>
    </row>
    <row r="10" spans="1:9" s="3" customFormat="1" ht="28.8" customHeight="1" x14ac:dyDescent="0.25">
      <c r="A10" s="12" t="s">
        <v>26</v>
      </c>
      <c r="B10" s="13">
        <v>1</v>
      </c>
      <c r="C10" s="10">
        <v>8.0028740000000003</v>
      </c>
      <c r="D10" s="10">
        <v>8</v>
      </c>
      <c r="E10" s="11">
        <v>8</v>
      </c>
      <c r="F10" s="11">
        <f t="shared" ref="F10:F24" si="2">G10-E10</f>
        <v>0</v>
      </c>
      <c r="G10" s="11">
        <v>8</v>
      </c>
      <c r="H10" s="10">
        <f t="shared" si="0"/>
        <v>0</v>
      </c>
      <c r="I10" s="65">
        <f t="shared" si="1"/>
        <v>0</v>
      </c>
    </row>
    <row r="11" spans="1:9" s="3" customFormat="1" ht="14.4" customHeight="1" x14ac:dyDescent="0.25">
      <c r="A11" s="12" t="s">
        <v>18</v>
      </c>
      <c r="B11" s="9">
        <v>1</v>
      </c>
      <c r="C11" s="10">
        <v>2.4660000000000002</v>
      </c>
      <c r="D11" s="10">
        <v>0.45</v>
      </c>
      <c r="E11" s="11">
        <v>2.6</v>
      </c>
      <c r="F11" s="11">
        <f t="shared" si="2"/>
        <v>0</v>
      </c>
      <c r="G11" s="11">
        <v>2.6</v>
      </c>
      <c r="H11" s="10">
        <f t="shared" si="0"/>
        <v>2.15</v>
      </c>
      <c r="I11" s="65">
        <f t="shared" si="1"/>
        <v>4.7777777777777777</v>
      </c>
    </row>
    <row r="12" spans="1:9" s="3" customFormat="1" ht="14.4" customHeight="1" x14ac:dyDescent="0.25">
      <c r="A12" s="14" t="s">
        <v>16</v>
      </c>
      <c r="B12" s="13">
        <v>1</v>
      </c>
      <c r="C12" s="10">
        <v>3.7949999999999999</v>
      </c>
      <c r="D12" s="10">
        <v>2.5</v>
      </c>
      <c r="E12" s="11">
        <v>2.5</v>
      </c>
      <c r="F12" s="11">
        <f t="shared" si="2"/>
        <v>0</v>
      </c>
      <c r="G12" s="11">
        <v>2.5</v>
      </c>
      <c r="H12" s="10">
        <f t="shared" si="0"/>
        <v>0</v>
      </c>
      <c r="I12" s="65">
        <f t="shared" si="1"/>
        <v>0</v>
      </c>
    </row>
    <row r="13" spans="1:9" s="3" customFormat="1" ht="14.4" customHeight="1" x14ac:dyDescent="0.25">
      <c r="A13" s="15" t="s">
        <v>1</v>
      </c>
      <c r="B13" s="13">
        <v>1</v>
      </c>
      <c r="C13" s="10">
        <v>8.86</v>
      </c>
      <c r="D13" s="10">
        <v>7</v>
      </c>
      <c r="E13" s="11">
        <v>7</v>
      </c>
      <c r="F13" s="11">
        <f t="shared" si="2"/>
        <v>0</v>
      </c>
      <c r="G13" s="11">
        <v>7</v>
      </c>
      <c r="H13" s="10">
        <f t="shared" si="0"/>
        <v>0</v>
      </c>
      <c r="I13" s="65">
        <f t="shared" si="1"/>
        <v>0</v>
      </c>
    </row>
    <row r="14" spans="1:9" s="3" customFormat="1" ht="14.4" customHeight="1" x14ac:dyDescent="0.25">
      <c r="A14" s="12" t="s">
        <v>2</v>
      </c>
      <c r="B14" s="9">
        <v>1</v>
      </c>
      <c r="C14" s="10">
        <v>0.493423</v>
      </c>
      <c r="D14" s="10">
        <v>1</v>
      </c>
      <c r="E14" s="11">
        <v>1</v>
      </c>
      <c r="F14" s="11">
        <f t="shared" si="2"/>
        <v>0</v>
      </c>
      <c r="G14" s="11">
        <v>1</v>
      </c>
      <c r="H14" s="10">
        <f t="shared" si="0"/>
        <v>0</v>
      </c>
      <c r="I14" s="65">
        <f t="shared" si="1"/>
        <v>0</v>
      </c>
    </row>
    <row r="15" spans="1:9" s="3" customFormat="1" ht="28.8" customHeight="1" x14ac:dyDescent="0.25">
      <c r="A15" s="14" t="s">
        <v>27</v>
      </c>
      <c r="B15" s="13">
        <v>1</v>
      </c>
      <c r="C15" s="10">
        <v>24.007995999999999</v>
      </c>
      <c r="D15" s="10">
        <v>24</v>
      </c>
      <c r="E15" s="11">
        <v>24</v>
      </c>
      <c r="F15" s="11">
        <f t="shared" si="2"/>
        <v>0</v>
      </c>
      <c r="G15" s="11">
        <v>24</v>
      </c>
      <c r="H15" s="10">
        <f t="shared" si="0"/>
        <v>0</v>
      </c>
      <c r="I15" s="65">
        <f t="shared" si="1"/>
        <v>0</v>
      </c>
    </row>
    <row r="16" spans="1:9" s="28" customFormat="1" ht="15" customHeight="1" x14ac:dyDescent="0.25">
      <c r="A16" s="57" t="s">
        <v>42</v>
      </c>
      <c r="B16" s="58">
        <v>1</v>
      </c>
      <c r="C16" s="59">
        <v>5.9176690000000001</v>
      </c>
      <c r="D16" s="59">
        <v>5.82</v>
      </c>
      <c r="E16" s="60">
        <v>5.82</v>
      </c>
      <c r="F16" s="60">
        <f t="shared" si="2"/>
        <v>0</v>
      </c>
      <c r="G16" s="60">
        <v>5.82</v>
      </c>
      <c r="H16" s="59">
        <f t="shared" si="0"/>
        <v>0</v>
      </c>
      <c r="I16" s="66">
        <f t="shared" si="1"/>
        <v>0</v>
      </c>
    </row>
    <row r="17" spans="1:11" s="28" customFormat="1" ht="28.8" customHeight="1" x14ac:dyDescent="0.25">
      <c r="A17" s="12" t="s">
        <v>28</v>
      </c>
      <c r="B17" s="13">
        <v>1</v>
      </c>
      <c r="C17" s="10">
        <v>32.035961999999998</v>
      </c>
      <c r="D17" s="10">
        <v>35</v>
      </c>
      <c r="E17" s="11">
        <v>35</v>
      </c>
      <c r="F17" s="11">
        <f t="shared" si="2"/>
        <v>0</v>
      </c>
      <c r="G17" s="11">
        <v>35</v>
      </c>
      <c r="H17" s="10">
        <f t="shared" si="0"/>
        <v>0</v>
      </c>
      <c r="I17" s="65">
        <f t="shared" si="1"/>
        <v>0</v>
      </c>
    </row>
    <row r="18" spans="1:11" s="28" customFormat="1" ht="45.6" customHeight="1" x14ac:dyDescent="0.25">
      <c r="A18" s="12" t="s">
        <v>33</v>
      </c>
      <c r="B18" s="13">
        <v>1</v>
      </c>
      <c r="C18" s="10">
        <v>0</v>
      </c>
      <c r="D18" s="10">
        <v>15.5</v>
      </c>
      <c r="E18" s="11">
        <v>16</v>
      </c>
      <c r="F18" s="11">
        <f t="shared" si="2"/>
        <v>0</v>
      </c>
      <c r="G18" s="11">
        <v>16</v>
      </c>
      <c r="H18" s="10">
        <f t="shared" si="0"/>
        <v>0.5</v>
      </c>
      <c r="I18" s="65">
        <f t="shared" si="1"/>
        <v>3.2258064516129031E-2</v>
      </c>
    </row>
    <row r="19" spans="1:11" s="28" customFormat="1" ht="14.4" customHeight="1" x14ac:dyDescent="0.25">
      <c r="A19" s="12" t="s">
        <v>3</v>
      </c>
      <c r="B19" s="19">
        <v>1</v>
      </c>
      <c r="C19" s="17">
        <v>45.910024</v>
      </c>
      <c r="D19" s="17">
        <v>46</v>
      </c>
      <c r="E19" s="18">
        <v>46</v>
      </c>
      <c r="F19" s="18">
        <f t="shared" si="2"/>
        <v>0</v>
      </c>
      <c r="G19" s="18">
        <v>46</v>
      </c>
      <c r="H19" s="17">
        <f t="shared" si="0"/>
        <v>0</v>
      </c>
      <c r="I19" s="67">
        <f t="shared" si="1"/>
        <v>0</v>
      </c>
    </row>
    <row r="20" spans="1:11" s="28" customFormat="1" ht="28.8" customHeight="1" x14ac:dyDescent="0.25">
      <c r="A20" s="12" t="s">
        <v>29</v>
      </c>
      <c r="B20" s="19">
        <v>1</v>
      </c>
      <c r="C20" s="17">
        <v>7</v>
      </c>
      <c r="D20" s="17">
        <v>6.8</v>
      </c>
      <c r="E20" s="18">
        <v>6.43</v>
      </c>
      <c r="F20" s="18">
        <f t="shared" si="2"/>
        <v>0</v>
      </c>
      <c r="G20" s="18">
        <v>6.43</v>
      </c>
      <c r="H20" s="17">
        <f t="shared" si="0"/>
        <v>-0.37000000000000011</v>
      </c>
      <c r="I20" s="67">
        <f t="shared" si="1"/>
        <v>-5.4411764705882368E-2</v>
      </c>
    </row>
    <row r="21" spans="1:11" s="28" customFormat="1" ht="28.8" customHeight="1" x14ac:dyDescent="0.25">
      <c r="A21" s="12" t="s">
        <v>30</v>
      </c>
      <c r="B21" s="19">
        <v>1</v>
      </c>
      <c r="C21" s="17">
        <v>1</v>
      </c>
      <c r="D21" s="17">
        <v>2</v>
      </c>
      <c r="E21" s="18">
        <v>1.5</v>
      </c>
      <c r="F21" s="18">
        <f t="shared" si="2"/>
        <v>0</v>
      </c>
      <c r="G21" s="18">
        <v>1.5</v>
      </c>
      <c r="H21" s="17">
        <f t="shared" si="0"/>
        <v>-0.5</v>
      </c>
      <c r="I21" s="67">
        <f t="shared" si="1"/>
        <v>-0.25</v>
      </c>
    </row>
    <row r="22" spans="1:11" s="3" customFormat="1" ht="28.8" customHeight="1" x14ac:dyDescent="0.25">
      <c r="A22" s="14" t="s">
        <v>31</v>
      </c>
      <c r="B22" s="19">
        <v>1</v>
      </c>
      <c r="C22" s="17">
        <v>1.105051</v>
      </c>
      <c r="D22" s="17">
        <v>1.5</v>
      </c>
      <c r="E22" s="18">
        <v>1.5</v>
      </c>
      <c r="F22" s="18">
        <f t="shared" si="2"/>
        <v>0</v>
      </c>
      <c r="G22" s="18">
        <v>1.5</v>
      </c>
      <c r="H22" s="17">
        <f t="shared" si="0"/>
        <v>0</v>
      </c>
      <c r="I22" s="67">
        <f t="shared" si="1"/>
        <v>0</v>
      </c>
    </row>
    <row r="23" spans="1:11" s="3" customFormat="1" ht="14.4" customHeight="1" x14ac:dyDescent="0.25">
      <c r="A23" s="20" t="s">
        <v>13</v>
      </c>
      <c r="B23" s="16">
        <v>1</v>
      </c>
      <c r="C23" s="17">
        <v>2.14</v>
      </c>
      <c r="D23" s="17">
        <v>1.5</v>
      </c>
      <c r="E23" s="18">
        <v>1.5</v>
      </c>
      <c r="F23" s="18">
        <f t="shared" si="2"/>
        <v>0</v>
      </c>
      <c r="G23" s="18">
        <v>1.5</v>
      </c>
      <c r="H23" s="17">
        <f t="shared" si="0"/>
        <v>0</v>
      </c>
      <c r="I23" s="67">
        <f t="shared" si="1"/>
        <v>0</v>
      </c>
    </row>
    <row r="24" spans="1:11" s="3" customFormat="1" ht="14.4" customHeight="1" x14ac:dyDescent="0.25">
      <c r="A24" s="14" t="s">
        <v>4</v>
      </c>
      <c r="B24" s="19">
        <v>1</v>
      </c>
      <c r="C24" s="17">
        <v>13.582068</v>
      </c>
      <c r="D24" s="17">
        <v>14</v>
      </c>
      <c r="E24" s="18">
        <v>14</v>
      </c>
      <c r="F24" s="18">
        <f t="shared" si="2"/>
        <v>0</v>
      </c>
      <c r="G24" s="18">
        <v>14</v>
      </c>
      <c r="H24" s="17">
        <f t="shared" si="0"/>
        <v>0</v>
      </c>
      <c r="I24" s="67">
        <f t="shared" si="1"/>
        <v>0</v>
      </c>
    </row>
    <row r="25" spans="1:11" ht="13.8" thickBot="1" x14ac:dyDescent="0.3">
      <c r="A25" s="29" t="s">
        <v>22</v>
      </c>
      <c r="B25" s="30"/>
      <c r="C25" s="31">
        <f>SUM(C9:C24)</f>
        <v>171.20794299999997</v>
      </c>
      <c r="D25" s="31">
        <f>SUM(D9:D24)</f>
        <v>185.97</v>
      </c>
      <c r="E25" s="32">
        <f>SUM(E9:E24)</f>
        <v>186.95000000000002</v>
      </c>
      <c r="F25" s="32">
        <f>SUM(F9:F24)</f>
        <v>0</v>
      </c>
      <c r="G25" s="32">
        <f>SUM(G9:G24)</f>
        <v>186.95000000000002</v>
      </c>
      <c r="H25" s="31">
        <f t="shared" si="0"/>
        <v>0.98000000000001819</v>
      </c>
      <c r="I25" s="33">
        <f t="shared" si="1"/>
        <v>5.2696671506157885E-3</v>
      </c>
    </row>
    <row r="26" spans="1:11" ht="14.4" customHeight="1" x14ac:dyDescent="0.25">
      <c r="A26" s="21" t="s">
        <v>5</v>
      </c>
      <c r="B26" s="16">
        <v>0.57999999999999996</v>
      </c>
      <c r="C26" s="51">
        <f>55.01*B26</f>
        <v>31.905799999999996</v>
      </c>
      <c r="D26" s="51">
        <f>62.5*B26</f>
        <v>36.25</v>
      </c>
      <c r="E26" s="52">
        <f>55*B26</f>
        <v>31.9</v>
      </c>
      <c r="F26" s="52">
        <f t="shared" ref="F26:F32" si="3">G26-E26</f>
        <v>4.3500000000000014</v>
      </c>
      <c r="G26" s="52">
        <f>62.5*B26</f>
        <v>36.25</v>
      </c>
      <c r="H26" s="51">
        <f t="shared" si="0"/>
        <v>0</v>
      </c>
      <c r="I26" s="67">
        <f t="shared" si="1"/>
        <v>0</v>
      </c>
    </row>
    <row r="27" spans="1:11" ht="14.4" customHeight="1" x14ac:dyDescent="0.25">
      <c r="A27" s="12" t="s">
        <v>32</v>
      </c>
      <c r="B27" s="19">
        <v>0.59</v>
      </c>
      <c r="C27" s="17">
        <f>84.06*B27</f>
        <v>49.595399999999998</v>
      </c>
      <c r="D27" s="17">
        <f>82.74*B27</f>
        <v>48.816599999999994</v>
      </c>
      <c r="E27" s="18">
        <f>82.74*B27</f>
        <v>48.816599999999994</v>
      </c>
      <c r="F27" s="18">
        <f t="shared" si="3"/>
        <v>0</v>
      </c>
      <c r="G27" s="18">
        <f>82.74*B27</f>
        <v>48.816599999999994</v>
      </c>
      <c r="H27" s="17">
        <f t="shared" si="0"/>
        <v>0</v>
      </c>
      <c r="I27" s="67">
        <f t="shared" si="1"/>
        <v>0</v>
      </c>
    </row>
    <row r="28" spans="1:11" ht="14.4" customHeight="1" x14ac:dyDescent="0.25">
      <c r="A28" s="12" t="s">
        <v>19</v>
      </c>
      <c r="B28" s="19">
        <v>0.50029999999999997</v>
      </c>
      <c r="C28" s="17">
        <f>3.4*$B28</f>
        <v>1.7010199999999998</v>
      </c>
      <c r="D28" s="17">
        <f t="shared" ref="D28:G28" si="4">3.4*$B28</f>
        <v>1.7010199999999998</v>
      </c>
      <c r="E28" s="18">
        <f t="shared" si="4"/>
        <v>1.7010199999999998</v>
      </c>
      <c r="F28" s="18">
        <f t="shared" si="3"/>
        <v>0</v>
      </c>
      <c r="G28" s="18">
        <f t="shared" si="4"/>
        <v>1.7010199999999998</v>
      </c>
      <c r="H28" s="17">
        <f t="shared" si="0"/>
        <v>0</v>
      </c>
      <c r="I28" s="67">
        <f t="shared" si="1"/>
        <v>0</v>
      </c>
    </row>
    <row r="29" spans="1:11" ht="14.4" customHeight="1" x14ac:dyDescent="0.25">
      <c r="A29" s="22" t="s">
        <v>6</v>
      </c>
      <c r="B29" s="16">
        <v>0.61</v>
      </c>
      <c r="C29" s="17">
        <f>333.24*B29</f>
        <v>203.2764</v>
      </c>
      <c r="D29" s="17">
        <f>331.92*B29</f>
        <v>202.47120000000001</v>
      </c>
      <c r="E29" s="18">
        <f>332.16*B29</f>
        <v>202.61760000000001</v>
      </c>
      <c r="F29" s="18">
        <f t="shared" si="3"/>
        <v>0</v>
      </c>
      <c r="G29" s="18">
        <f>332.16*B29</f>
        <v>202.61760000000001</v>
      </c>
      <c r="H29" s="17">
        <f t="shared" si="0"/>
        <v>0.14639999999999986</v>
      </c>
      <c r="I29" s="67">
        <f t="shared" si="1"/>
        <v>7.2306579898770722E-4</v>
      </c>
    </row>
    <row r="30" spans="1:11" ht="14.4" customHeight="1" x14ac:dyDescent="0.25">
      <c r="A30" s="15" t="s">
        <v>25</v>
      </c>
      <c r="B30" s="19">
        <v>0.6</v>
      </c>
      <c r="C30" s="17">
        <f>61.06*B30</f>
        <v>36.636000000000003</v>
      </c>
      <c r="D30" s="17">
        <f>60.89*B30</f>
        <v>36.533999999999999</v>
      </c>
      <c r="E30" s="18">
        <f>60.89*B30</f>
        <v>36.533999999999999</v>
      </c>
      <c r="F30" s="18">
        <f t="shared" si="3"/>
        <v>0</v>
      </c>
      <c r="G30" s="18">
        <f>60.89*B30</f>
        <v>36.533999999999999</v>
      </c>
      <c r="H30" s="17">
        <f t="shared" si="0"/>
        <v>0</v>
      </c>
      <c r="I30" s="67">
        <f t="shared" si="1"/>
        <v>0</v>
      </c>
      <c r="K30" s="25"/>
    </row>
    <row r="31" spans="1:11" ht="15.6" customHeight="1" x14ac:dyDescent="0.25">
      <c r="A31" s="53" t="s">
        <v>43</v>
      </c>
      <c r="B31" s="54">
        <v>0.59</v>
      </c>
      <c r="C31" s="55">
        <f>109.34*B31</f>
        <v>64.510599999999997</v>
      </c>
      <c r="D31" s="55">
        <f>75*B31</f>
        <v>44.25</v>
      </c>
      <c r="E31" s="56">
        <f>75*B31</f>
        <v>44.25</v>
      </c>
      <c r="F31" s="56">
        <f t="shared" si="3"/>
        <v>0</v>
      </c>
      <c r="G31" s="56">
        <f>75*B31</f>
        <v>44.25</v>
      </c>
      <c r="H31" s="55">
        <f t="shared" si="0"/>
        <v>0</v>
      </c>
      <c r="I31" s="68">
        <f t="shared" si="1"/>
        <v>0</v>
      </c>
    </row>
    <row r="32" spans="1:11" ht="14.4" customHeight="1" x14ac:dyDescent="0.25">
      <c r="A32" s="12" t="s">
        <v>20</v>
      </c>
      <c r="B32" s="19">
        <v>0.55000000000000004</v>
      </c>
      <c r="C32" s="17">
        <f>74.34*B32</f>
        <v>40.887000000000008</v>
      </c>
      <c r="D32" s="17">
        <f>64.38*B32</f>
        <v>35.408999999999999</v>
      </c>
      <c r="E32" s="18">
        <f>33.74*B32</f>
        <v>18.557000000000002</v>
      </c>
      <c r="F32" s="18">
        <f t="shared" si="3"/>
        <v>16.851999999999997</v>
      </c>
      <c r="G32" s="18">
        <f>64.38*B32</f>
        <v>35.408999999999999</v>
      </c>
      <c r="H32" s="17">
        <f t="shared" si="0"/>
        <v>0</v>
      </c>
      <c r="I32" s="67">
        <f t="shared" si="1"/>
        <v>0</v>
      </c>
    </row>
    <row r="33" spans="1:9" s="27" customFormat="1" ht="15" customHeight="1" thickBot="1" x14ac:dyDescent="0.3">
      <c r="A33" s="44" t="s">
        <v>23</v>
      </c>
      <c r="B33" s="45"/>
      <c r="C33" s="46">
        <f>SUM(C26:C32)</f>
        <v>428.51222000000001</v>
      </c>
      <c r="D33" s="46">
        <f>SUM(D26:D32)</f>
        <v>405.43182000000002</v>
      </c>
      <c r="E33" s="47">
        <f>SUM(E26:E32)</f>
        <v>384.37621999999999</v>
      </c>
      <c r="F33" s="47">
        <f>SUM(F26:F32)</f>
        <v>21.201999999999998</v>
      </c>
      <c r="G33" s="47">
        <f>SUM(G26:G32)</f>
        <v>405.57821999999999</v>
      </c>
      <c r="H33" s="46">
        <f t="shared" si="0"/>
        <v>0.14639999999997144</v>
      </c>
      <c r="I33" s="48">
        <f t="shared" si="1"/>
        <v>3.6109647239817395E-4</v>
      </c>
    </row>
    <row r="34" spans="1:9" ht="14.4" customHeight="1" x14ac:dyDescent="0.25">
      <c r="A34" s="23" t="s">
        <v>14</v>
      </c>
      <c r="B34" s="24">
        <v>1</v>
      </c>
      <c r="C34" s="61">
        <v>165.45992899999999</v>
      </c>
      <c r="D34" s="61">
        <v>160</v>
      </c>
      <c r="E34" s="62">
        <v>162.13</v>
      </c>
      <c r="F34" s="62">
        <f>G34-E34</f>
        <v>8.5600000000000023</v>
      </c>
      <c r="G34" s="62">
        <v>170.69</v>
      </c>
      <c r="H34" s="61">
        <f t="shared" si="0"/>
        <v>10.689999999999998</v>
      </c>
      <c r="I34" s="69">
        <f t="shared" si="1"/>
        <v>6.6812499999999983E-2</v>
      </c>
    </row>
    <row r="35" spans="1:9" s="27" customFormat="1" ht="15" customHeight="1" thickBot="1" x14ac:dyDescent="0.3">
      <c r="A35" s="39" t="s">
        <v>24</v>
      </c>
      <c r="B35" s="40"/>
      <c r="C35" s="41">
        <f>SUM(C34)</f>
        <v>165.45992899999999</v>
      </c>
      <c r="D35" s="41">
        <f>SUM(D34)</f>
        <v>160</v>
      </c>
      <c r="E35" s="42">
        <f>SUM(E34)</f>
        <v>162.13</v>
      </c>
      <c r="F35" s="42">
        <f>SUM(F34)</f>
        <v>8.5600000000000023</v>
      </c>
      <c r="G35" s="42">
        <f>SUM(G34)</f>
        <v>170.69</v>
      </c>
      <c r="H35" s="41">
        <f t="shared" si="0"/>
        <v>10.689999999999998</v>
      </c>
      <c r="I35" s="43">
        <f t="shared" si="1"/>
        <v>6.6812499999999983E-2</v>
      </c>
    </row>
    <row r="36" spans="1:9" s="5" customFormat="1" ht="11.4" x14ac:dyDescent="0.2">
      <c r="A36" s="4" t="s">
        <v>15</v>
      </c>
    </row>
    <row r="37" spans="1:9" s="5" customFormat="1" ht="14.4" customHeight="1" x14ac:dyDescent="0.2">
      <c r="A37" s="91" t="s">
        <v>46</v>
      </c>
      <c r="B37" s="91"/>
      <c r="C37" s="91"/>
      <c r="D37" s="91"/>
      <c r="E37" s="91"/>
      <c r="F37" s="91"/>
      <c r="G37" s="91"/>
      <c r="H37" s="91"/>
      <c r="I37" s="91"/>
    </row>
    <row r="38" spans="1:9" s="6" customFormat="1" ht="30" customHeight="1" x14ac:dyDescent="0.25">
      <c r="A38" s="71" t="s">
        <v>44</v>
      </c>
      <c r="B38" s="71"/>
      <c r="C38" s="71"/>
      <c r="D38" s="71"/>
      <c r="E38" s="71"/>
      <c r="F38" s="71"/>
      <c r="G38" s="71"/>
      <c r="H38" s="71"/>
      <c r="I38" s="71"/>
    </row>
    <row r="39" spans="1:9" s="6" customFormat="1" ht="14.4" customHeight="1" x14ac:dyDescent="0.25">
      <c r="A39" s="71" t="s">
        <v>45</v>
      </c>
      <c r="B39" s="71"/>
      <c r="C39" s="71"/>
      <c r="D39" s="71"/>
      <c r="E39" s="71"/>
      <c r="F39" s="71"/>
      <c r="G39" s="71"/>
      <c r="H39" s="26"/>
      <c r="I39" s="26"/>
    </row>
    <row r="41" spans="1:9" x14ac:dyDescent="0.25">
      <c r="A41" s="7"/>
      <c r="B41" s="7"/>
      <c r="C41" s="7"/>
      <c r="D41" s="7"/>
      <c r="E41" s="7"/>
      <c r="F41" s="7"/>
      <c r="G41" s="7"/>
      <c r="H41" s="7"/>
      <c r="I41" s="7"/>
    </row>
  </sheetData>
  <mergeCells count="16">
    <mergeCell ref="A1:I1"/>
    <mergeCell ref="A39:G39"/>
    <mergeCell ref="H6:I6"/>
    <mergeCell ref="A38:I38"/>
    <mergeCell ref="C5:C7"/>
    <mergeCell ref="D5:D7"/>
    <mergeCell ref="E5:E7"/>
    <mergeCell ref="A6:A7"/>
    <mergeCell ref="G5:G7"/>
    <mergeCell ref="A4:I4"/>
    <mergeCell ref="A3:I3"/>
    <mergeCell ref="F5:F7"/>
    <mergeCell ref="B5:B7"/>
    <mergeCell ref="H5:I5"/>
    <mergeCell ref="A37:I37"/>
    <mergeCell ref="A2:I2"/>
  </mergeCells>
  <printOptions horizontalCentered="1"/>
  <pageMargins left="0.5" right="0.5" top="0.5" bottom="0.5" header="0.3" footer="0.3"/>
  <pageSetup scale="71" orientation="landscape" r:id="rId1"/>
  <ignoredErrors>
    <ignoredError sqref="F25:F3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BP-table - FY17 Request</vt:lpstr>
      <vt:lpstr>'BP-table - FY17 Request'!Print_Area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2013-08-30T21:47:55Z</dcterms:created>
  <dcterms:modified xsi:type="dcterms:W3CDTF">2016-02-05T23:21:25Z</dcterms:modified>
</cp:coreProperties>
</file>