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FY 2018\FY 2018 Congressional Request\Production Files\FInal Replacement Files\"/>
    </mc:Choice>
  </mc:AlternateContent>
  <bookViews>
    <workbookView xWindow="0" yWindow="0" windowWidth="20160" windowHeight="9324"/>
  </bookViews>
  <sheets>
    <sheet name="CoSTEM Inventory" sheetId="1" r:id="rId1"/>
  </sheets>
  <definedNames>
    <definedName name="_xlnm.Print_Area" localSheetId="0">'CoSTEM Inventory'!$A$1:$G$49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45" i="1" s="1"/>
  <c r="D45" i="1"/>
  <c r="C45" i="1"/>
  <c r="G45" i="1" s="1"/>
  <c r="E44" i="1"/>
  <c r="F44" i="1" s="1"/>
  <c r="C44" i="1"/>
  <c r="G44" i="1" s="1"/>
  <c r="F43" i="1"/>
  <c r="E43" i="1"/>
  <c r="D43" i="1"/>
  <c r="C43" i="1"/>
  <c r="E42" i="1"/>
  <c r="D42" i="1"/>
  <c r="C42" i="1"/>
  <c r="G41" i="1"/>
  <c r="F41" i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E33" i="1"/>
  <c r="F33" i="1" s="1"/>
  <c r="D33" i="1"/>
  <c r="D44" i="1" s="1"/>
  <c r="C33" i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E18" i="1"/>
  <c r="D18" i="1"/>
  <c r="D32" i="1" s="1"/>
  <c r="C18" i="1"/>
  <c r="F17" i="1"/>
  <c r="G17" i="1" s="1"/>
  <c r="G16" i="1"/>
  <c r="F16" i="1"/>
  <c r="F15" i="1"/>
  <c r="G15" i="1" s="1"/>
  <c r="G14" i="1"/>
  <c r="F14" i="1"/>
  <c r="F13" i="1"/>
  <c r="G13" i="1" s="1"/>
  <c r="F12" i="1"/>
  <c r="G12" i="1" s="1"/>
  <c r="E11" i="1"/>
  <c r="F11" i="1" s="1"/>
  <c r="D11" i="1"/>
  <c r="C11" i="1"/>
  <c r="C32" i="1" s="1"/>
  <c r="F10" i="1"/>
  <c r="G10" i="1" s="1"/>
  <c r="F9" i="1"/>
  <c r="G9" i="1" s="1"/>
  <c r="F8" i="1"/>
  <c r="E8" i="1"/>
  <c r="D8" i="1"/>
  <c r="C8" i="1"/>
  <c r="G8" i="1" s="1"/>
  <c r="C46" i="1" l="1"/>
  <c r="G43" i="1"/>
  <c r="F18" i="1"/>
  <c r="F42" i="1"/>
  <c r="D46" i="1"/>
  <c r="G18" i="1"/>
  <c r="G33" i="1"/>
  <c r="E32" i="1"/>
  <c r="F32" i="1" s="1"/>
  <c r="G32" i="1" s="1"/>
  <c r="G42" i="1"/>
  <c r="G11" i="1"/>
  <c r="E46" i="1"/>
  <c r="F46" i="1" s="1"/>
  <c r="G46" i="1" s="1"/>
</calcChain>
</file>

<file path=xl/sharedStrings.xml><?xml version="1.0" encoding="utf-8"?>
<sst xmlns="http://schemas.openxmlformats.org/spreadsheetml/2006/main" count="75" uniqueCount="57">
  <si>
    <t>(Dollars in Millions)</t>
  </si>
  <si>
    <t>FY 2018 Request</t>
  </si>
  <si>
    <t>Amount</t>
  </si>
  <si>
    <t>Percent</t>
  </si>
  <si>
    <t>FY 2016 Actual</t>
  </si>
  <si>
    <t>National Science Foundation</t>
  </si>
  <si>
    <t>CoSTEM Inventory and Postdoctoral Fellowship Programs</t>
  </si>
  <si>
    <t>By Level of Education</t>
  </si>
  <si>
    <t>FY 2018 Request to Congress</t>
  </si>
  <si>
    <t>FY 2017 (TBD)</t>
  </si>
  <si>
    <t>FY 2018 Request
Change Over
FY 2016 Actual</t>
  </si>
  <si>
    <t>Minority-Serving Institutions</t>
  </si>
  <si>
    <t>UG</t>
  </si>
  <si>
    <t>Historically Black Colleges and Universities Undergraduate 
   Program (HBCU-UP)</t>
  </si>
  <si>
    <t>Tribal Colleges and Universities Program (TCUP)</t>
  </si>
  <si>
    <t>Fellowships and Scholarships</t>
  </si>
  <si>
    <t>NSF Scholarships in STEM (S-STEM) (H-1B)</t>
  </si>
  <si>
    <t>Robert Noyce Scholarship (Noyce) Program</t>
  </si>
  <si>
    <t>G</t>
  </si>
  <si>
    <t>Cybercorps®: Scholarship for Service (SFS)</t>
  </si>
  <si>
    <r>
      <t>East Asia and Pacific Summer Institutes for U.S. Grad 
   Students (EAPSI)</t>
    </r>
    <r>
      <rPr>
        <vertAlign val="superscript"/>
        <sz val="11"/>
        <color indexed="8"/>
        <rFont val="Arial"/>
        <family val="2"/>
      </rPr>
      <t>1</t>
    </r>
  </si>
  <si>
    <t>Graduate Research Fellowship (GRF)</t>
  </si>
  <si>
    <r>
      <t>NSF Research Traineeship (NRT)</t>
    </r>
    <r>
      <rPr>
        <vertAlign val="superscript"/>
        <sz val="11"/>
        <rFont val="Arial"/>
        <family val="2"/>
      </rPr>
      <t>2</t>
    </r>
  </si>
  <si>
    <t>Other Grant Programs</t>
  </si>
  <si>
    <t>K-12</t>
  </si>
  <si>
    <t>Discovery Research PreK-12 (DRK-12)</t>
  </si>
  <si>
    <t>Innovative Technology Experiences for Teachers and 
   Students (ITEST) (H1-B)</t>
  </si>
  <si>
    <t xml:space="preserve">STEM + Computing (STEM + C) Partnerships </t>
  </si>
  <si>
    <t>Advanced Technological Education (ATE)</t>
  </si>
  <si>
    <t>Improving Undergraduate STEM Education (IUSE)</t>
  </si>
  <si>
    <t>International Research Experiences for Students (IRES)</t>
  </si>
  <si>
    <t>Louis Stokes Alliances for Minority Participation (LSAMP)</t>
  </si>
  <si>
    <t>Research Experiences for Undergraduates (REU) - Sites and 
   Supplements</t>
  </si>
  <si>
    <t>Research Experiences for Teachers (RET) in Engineering 
   and Computer Science</t>
  </si>
  <si>
    <t>Alliances for Graduate Education and the Professoriate 
   (AGEP)</t>
  </si>
  <si>
    <t>O&amp;I</t>
  </si>
  <si>
    <t>Advancing Informal STEM Learning (AISL)</t>
  </si>
  <si>
    <t>Excellence Awards in Science and Engineering  (EASE)</t>
  </si>
  <si>
    <t>Inclusion across the Nation of Communities of
   Learners of Underrepresented Discoverers in
   Engineering and Science (NSF INCLUDES)</t>
  </si>
  <si>
    <t>Subtotal, Above Categories (CoSTEM Inventory
   Programs)</t>
  </si>
  <si>
    <t>NSF Postdoctoral Programs</t>
  </si>
  <si>
    <t>Astronomy and Astrophysics Postdoctoral
   Fellowships (AAPF)</t>
  </si>
  <si>
    <t>Geosciences Postdoctoral Fellowships</t>
  </si>
  <si>
    <t>International Research Fellowship Program</t>
  </si>
  <si>
    <t>Mathematical Sciences Postdoctoral Research
    Fellowships (MSPRF)</t>
  </si>
  <si>
    <t>Postdoctoral Research Fellowships in Biology
   (PRFB)</t>
  </si>
  <si>
    <t>SPRF-Broadening Participation</t>
  </si>
  <si>
    <r>
      <t>SPRF-Interdisciplinary Research in Behavioral
   and Social Sciences (SPRF-IBSS)</t>
    </r>
    <r>
      <rPr>
        <vertAlign val="superscript"/>
        <sz val="11"/>
        <rFont val="Arial"/>
        <family val="2"/>
      </rPr>
      <t>3</t>
    </r>
  </si>
  <si>
    <r>
      <t>SPRF-Fundamental Research</t>
    </r>
    <r>
      <rPr>
        <vertAlign val="superscript"/>
        <sz val="11"/>
        <rFont val="Arial"/>
        <family val="2"/>
      </rPr>
      <t>3</t>
    </r>
  </si>
  <si>
    <t>K-12 STEM Education Programs (K-12) Subtotal</t>
  </si>
  <si>
    <t>Undergraduate STEM Education Programs (UG) Subtotal</t>
  </si>
  <si>
    <t>Graduate and Professional STEM Education Programs
   (G) Subtotal</t>
  </si>
  <si>
    <t>Outreach and Informal STEM Education Programs
   (O&amp;I) Subtotal</t>
  </si>
  <si>
    <t xml:space="preserve">Total, NSF STEM Education 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</si>
  <si>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 FY 2018, the East Asia-Pacific Summer Institute (EAPSI) program will be suspended to review the program and its outcomes. </t>
    </r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</si>
  <si>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Outyear commitments for Integrative Graduate Education and Research Traineeship (IGERT) are included in the NRT line and were $5.91 million in FY 2016. There is no IGERT funding beyond FY 2016.</t>
    </r>
  </si>
  <si>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 xml:space="preserve">SPRF-IBSS was discontinued after FY 2016 and replaced with SPRF-Fundamental Research. SPRF-IBSS focused solely on interdisciplinary research proposals. SPRF-Fundamental Research supports all research within the Social, Behavioral, and Economic sciences in addition to interdisciplinary research.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</si>
</sst>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[$-10409]#,##0.00;\-#,##0.00"/>
  </numFmts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ill="1"/>
    <xf numFmtId="0" fontId="8" fillId="0" borderId="5" xfId="0" applyFont="1" applyFill="1" applyBorder="1" applyAlignment="1" applyProtection="1">
      <alignment horizontal="right" readingOrder="1"/>
      <protection locked="0"/>
    </xf>
    <xf numFmtId="0" fontId="8" fillId="0" borderId="11" xfId="0" applyFont="1" applyFill="1" applyBorder="1" applyAlignment="1" applyProtection="1">
      <alignment horizontal="right" readingOrder="1"/>
      <protection locked="0"/>
    </xf>
    <xf numFmtId="166" fontId="10" fillId="2" borderId="2" xfId="0" applyNumberFormat="1" applyFont="1" applyFill="1" applyBorder="1" applyAlignment="1">
      <alignment vertical="top"/>
    </xf>
    <xf numFmtId="166" fontId="10" fillId="2" borderId="4" xfId="0" applyNumberFormat="1" applyFont="1" applyFill="1" applyBorder="1" applyAlignment="1">
      <alignment vertical="top"/>
    </xf>
    <xf numFmtId="166" fontId="10" fillId="2" borderId="9" xfId="0" applyNumberFormat="1" applyFont="1" applyFill="1" applyBorder="1" applyAlignment="1">
      <alignment vertical="top"/>
    </xf>
    <xf numFmtId="164" fontId="10" fillId="2" borderId="4" xfId="0" applyNumberFormat="1" applyFont="1" applyFill="1" applyBorder="1" applyAlignment="1">
      <alignment vertical="top"/>
    </xf>
    <xf numFmtId="165" fontId="11" fillId="2" borderId="9" xfId="0" applyNumberFormat="1" applyFont="1" applyFill="1" applyBorder="1" applyAlignment="1">
      <alignment horizontal="right" vertical="top"/>
    </xf>
    <xf numFmtId="0" fontId="8" fillId="0" borderId="13" xfId="0" applyFont="1" applyFill="1" applyBorder="1" applyAlignment="1">
      <alignment horizontal="center" vertical="top"/>
    </xf>
    <xf numFmtId="0" fontId="12" fillId="0" borderId="0" xfId="0" applyFont="1" applyFill="1" applyBorder="1" applyAlignment="1" applyProtection="1">
      <alignment vertical="top" wrapText="1" readingOrder="1"/>
      <protection locked="0"/>
    </xf>
    <xf numFmtId="4" fontId="12" fillId="0" borderId="0" xfId="0" applyNumberFormat="1" applyFont="1" applyFill="1" applyBorder="1" applyAlignment="1" applyProtection="1">
      <alignment vertical="top"/>
      <protection locked="0"/>
    </xf>
    <xf numFmtId="164" fontId="12" fillId="0" borderId="0" xfId="0" applyNumberFormat="1" applyFont="1" applyFill="1" applyBorder="1" applyAlignment="1" applyProtection="1">
      <alignment vertical="top"/>
      <protection locked="0"/>
    </xf>
    <xf numFmtId="167" fontId="12" fillId="0" borderId="14" xfId="0" applyNumberFormat="1" applyFont="1" applyFill="1" applyBorder="1" applyAlignment="1" applyProtection="1">
      <alignment vertical="top"/>
      <protection locked="0"/>
    </xf>
    <xf numFmtId="164" fontId="8" fillId="0" borderId="15" xfId="0" applyNumberFormat="1" applyFont="1" applyFill="1" applyBorder="1" applyAlignment="1">
      <alignment vertical="top"/>
    </xf>
    <xf numFmtId="165" fontId="13" fillId="0" borderId="16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center" vertical="top"/>
    </xf>
    <xf numFmtId="0" fontId="12" fillId="0" borderId="2" xfId="0" applyFont="1" applyFill="1" applyBorder="1" applyAlignment="1" applyProtection="1">
      <alignment wrapText="1" readingOrder="1"/>
      <protection locked="0"/>
    </xf>
    <xf numFmtId="4" fontId="12" fillId="0" borderId="2" xfId="0" applyNumberFormat="1" applyFont="1" applyFill="1" applyBorder="1" applyAlignment="1" applyProtection="1">
      <alignment vertical="top"/>
      <protection locked="0"/>
    </xf>
    <xf numFmtId="164" fontId="12" fillId="0" borderId="17" xfId="0" applyNumberFormat="1" applyFont="1" applyFill="1" applyBorder="1" applyAlignment="1" applyProtection="1">
      <alignment vertical="top"/>
      <protection locked="0"/>
    </xf>
    <xf numFmtId="164" fontId="8" fillId="0" borderId="2" xfId="0" applyNumberFormat="1" applyFont="1" applyFill="1" applyBorder="1" applyAlignment="1">
      <alignment vertical="top"/>
    </xf>
    <xf numFmtId="166" fontId="10" fillId="2" borderId="6" xfId="0" applyNumberFormat="1" applyFont="1" applyFill="1" applyBorder="1" applyAlignment="1">
      <alignment vertical="top"/>
    </xf>
    <xf numFmtId="166" fontId="10" fillId="2" borderId="19" xfId="0" applyNumberFormat="1" applyFont="1" applyFill="1" applyBorder="1" applyAlignment="1">
      <alignment vertical="top"/>
    </xf>
    <xf numFmtId="165" fontId="11" fillId="2" borderId="19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 applyProtection="1">
      <alignment wrapText="1" readingOrder="1"/>
      <protection locked="0"/>
    </xf>
    <xf numFmtId="164" fontId="12" fillId="0" borderId="14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vertical="top"/>
    </xf>
    <xf numFmtId="167" fontId="12" fillId="0" borderId="16" xfId="0" applyNumberFormat="1" applyFont="1" applyFill="1" applyBorder="1" applyAlignment="1" applyProtection="1">
      <alignment vertical="top"/>
      <protection locked="0"/>
    </xf>
    <xf numFmtId="164" fontId="12" fillId="0" borderId="16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wrapText="1" readingOrder="1"/>
      <protection locked="0"/>
    </xf>
    <xf numFmtId="4" fontId="12" fillId="0" borderId="0" xfId="0" applyNumberFormat="1" applyFont="1" applyFill="1" applyBorder="1" applyAlignment="1" applyProtection="1">
      <alignment horizontal="right" vertical="top"/>
      <protection locked="0"/>
    </xf>
    <xf numFmtId="165" fontId="13" fillId="0" borderId="17" xfId="0" applyNumberFormat="1" applyFont="1" applyFill="1" applyBorder="1" applyAlignment="1">
      <alignment horizontal="right" vertical="top"/>
    </xf>
    <xf numFmtId="165" fontId="11" fillId="2" borderId="17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12" fillId="0" borderId="0" xfId="0" applyFont="1" applyFill="1" applyBorder="1" applyAlignment="1" applyProtection="1">
      <alignment vertical="top" wrapText="1"/>
      <protection locked="0"/>
    </xf>
    <xf numFmtId="167" fontId="13" fillId="0" borderId="16" xfId="0" applyNumberFormat="1" applyFont="1" applyFill="1" applyBorder="1" applyAlignment="1">
      <alignment vertical="top"/>
    </xf>
    <xf numFmtId="164" fontId="12" fillId="0" borderId="0" xfId="0" applyNumberFormat="1" applyFont="1" applyFill="1" applyBorder="1" applyAlignment="1" applyProtection="1">
      <alignment horizontal="right" vertical="top"/>
      <protection locked="0"/>
    </xf>
    <xf numFmtId="167" fontId="12" fillId="0" borderId="17" xfId="0" applyNumberFormat="1" applyFont="1" applyFill="1" applyBorder="1" applyAlignment="1" applyProtection="1">
      <alignment vertical="top"/>
      <protection locked="0"/>
    </xf>
    <xf numFmtId="166" fontId="10" fillId="3" borderId="5" xfId="0" applyNumberFormat="1" applyFont="1" applyFill="1" applyBorder="1" applyAlignment="1">
      <alignment vertical="top"/>
    </xf>
    <xf numFmtId="166" fontId="10" fillId="3" borderId="21" xfId="0" applyNumberFormat="1" applyFont="1" applyFill="1" applyBorder="1" applyAlignment="1">
      <alignment vertical="top"/>
    </xf>
    <xf numFmtId="165" fontId="11" fillId="3" borderId="11" xfId="0" applyNumberFormat="1" applyFont="1" applyFill="1" applyBorder="1" applyAlignment="1">
      <alignment horizontal="right" vertical="top"/>
    </xf>
    <xf numFmtId="0" fontId="12" fillId="2" borderId="12" xfId="0" applyFont="1" applyFill="1" applyBorder="1" applyAlignment="1" applyProtection="1">
      <alignment horizontal="center" wrapText="1" readingOrder="1"/>
      <protection locked="0"/>
    </xf>
    <xf numFmtId="0" fontId="9" fillId="2" borderId="2" xfId="0" applyFont="1" applyFill="1" applyBorder="1" applyAlignment="1" applyProtection="1">
      <alignment wrapText="1" readingOrder="1"/>
      <protection locked="0"/>
    </xf>
    <xf numFmtId="166" fontId="10" fillId="2" borderId="17" xfId="0" applyNumberFormat="1" applyFont="1" applyFill="1" applyBorder="1" applyAlignment="1">
      <alignment vertical="top"/>
    </xf>
    <xf numFmtId="0" fontId="12" fillId="0" borderId="15" xfId="0" applyFont="1" applyFill="1" applyBorder="1" applyAlignment="1" applyProtection="1">
      <alignment horizontal="center" readingOrder="1"/>
      <protection locked="0"/>
    </xf>
    <xf numFmtId="0" fontId="8" fillId="0" borderId="13" xfId="0" applyFont="1" applyFill="1" applyBorder="1" applyAlignment="1"/>
    <xf numFmtId="4" fontId="8" fillId="0" borderId="0" xfId="0" applyNumberFormat="1" applyFont="1" applyFill="1" applyBorder="1" applyAlignment="1" applyProtection="1">
      <alignment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164" fontId="8" fillId="0" borderId="16" xfId="0" applyNumberFormat="1" applyFont="1" applyFill="1" applyBorder="1" applyAlignment="1" applyProtection="1">
      <alignment vertical="top"/>
      <protection locked="0"/>
    </xf>
    <xf numFmtId="0" fontId="16" fillId="0" borderId="0" xfId="0" applyFont="1" applyFill="1"/>
    <xf numFmtId="0" fontId="8" fillId="0" borderId="12" xfId="0" applyFont="1" applyFill="1" applyBorder="1" applyAlignment="1"/>
    <xf numFmtId="0" fontId="8" fillId="0" borderId="2" xfId="0" applyFont="1" applyFill="1" applyBorder="1" applyAlignment="1" applyProtection="1">
      <alignment wrapText="1" readingOrder="1"/>
      <protection locked="0"/>
    </xf>
    <xf numFmtId="166" fontId="8" fillId="0" borderId="2" xfId="0" applyNumberFormat="1" applyFont="1" applyFill="1" applyBorder="1" applyAlignment="1" applyProtection="1">
      <alignment vertical="top"/>
      <protection locked="0"/>
    </xf>
    <xf numFmtId="164" fontId="8" fillId="0" borderId="2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/>
    <xf numFmtId="166" fontId="10" fillId="0" borderId="6" xfId="0" applyNumberFormat="1" applyFont="1" applyFill="1" applyBorder="1" applyAlignment="1">
      <alignment vertical="top"/>
    </xf>
    <xf numFmtId="166" fontId="10" fillId="0" borderId="19" xfId="0" applyNumberFormat="1" applyFont="1" applyFill="1" applyBorder="1" applyAlignment="1">
      <alignment vertical="top"/>
    </xf>
    <xf numFmtId="165" fontId="11" fillId="0" borderId="19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 readingOrder="1"/>
    </xf>
    <xf numFmtId="0" fontId="3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wrapText="1" readingOrder="1"/>
      <protection locked="0"/>
    </xf>
    <xf numFmtId="166" fontId="10" fillId="0" borderId="0" xfId="0" applyNumberFormat="1" applyFont="1" applyFill="1" applyBorder="1" applyAlignment="1">
      <alignment vertical="top"/>
    </xf>
    <xf numFmtId="165" fontId="11" fillId="0" borderId="0" xfId="0" applyNumberFormat="1" applyFont="1" applyFill="1" applyBorder="1" applyAlignment="1">
      <alignment horizontal="right" vertical="top"/>
    </xf>
    <xf numFmtId="0" fontId="13" fillId="0" borderId="0" xfId="0" applyFont="1" applyFill="1"/>
    <xf numFmtId="0" fontId="7" fillId="0" borderId="0" xfId="0" applyFont="1" applyFill="1" applyAlignment="1" applyProtection="1">
      <alignment horizontal="center" wrapText="1" readingOrder="1"/>
      <protection locked="0"/>
    </xf>
    <xf numFmtId="0" fontId="2" fillId="0" borderId="1" xfId="0" applyFont="1" applyFill="1" applyBorder="1" applyAlignment="1" applyProtection="1">
      <alignment horizontal="center" wrapText="1" readingOrder="1"/>
      <protection locked="0"/>
    </xf>
    <xf numFmtId="0" fontId="8" fillId="0" borderId="4" xfId="0" applyFont="1" applyFill="1" applyBorder="1" applyAlignment="1" applyProtection="1">
      <alignment horizontal="center" vertical="center" wrapText="1" readingOrder="1"/>
      <protection locked="0"/>
    </xf>
    <xf numFmtId="0" fontId="8" fillId="0" borderId="9" xfId="0" applyFont="1" applyFill="1" applyBorder="1" applyAlignment="1" applyProtection="1">
      <alignment horizontal="center" vertical="center" wrapText="1" readingOrder="1"/>
      <protection locked="0"/>
    </xf>
    <xf numFmtId="0" fontId="9" fillId="2" borderId="12" xfId="0" applyFont="1" applyFill="1" applyBorder="1" applyAlignment="1" applyProtection="1">
      <alignment horizontal="left" wrapText="1" readingOrder="1"/>
      <protection locked="0"/>
    </xf>
    <xf numFmtId="0" fontId="9" fillId="2" borderId="2" xfId="0" applyFont="1" applyFill="1" applyBorder="1" applyAlignment="1" applyProtection="1">
      <alignment horizontal="left" wrapText="1" readingOrder="1"/>
      <protection locked="0"/>
    </xf>
    <xf numFmtId="0" fontId="9" fillId="2" borderId="18" xfId="0" applyFont="1" applyFill="1" applyBorder="1" applyAlignment="1" applyProtection="1">
      <alignment horizontal="left" wrapText="1" readingOrder="1"/>
      <protection locked="0"/>
    </xf>
    <xf numFmtId="0" fontId="9" fillId="2" borderId="6" xfId="0" applyFont="1" applyFill="1" applyBorder="1" applyAlignment="1" applyProtection="1">
      <alignment horizontal="left" wrapText="1" readingOrder="1"/>
      <protection locked="0"/>
    </xf>
    <xf numFmtId="0" fontId="9" fillId="2" borderId="18" xfId="0" applyFont="1" applyFill="1" applyBorder="1" applyAlignment="1" applyProtection="1">
      <alignment horizontal="left" readingOrder="1"/>
      <protection locked="0"/>
    </xf>
    <xf numFmtId="0" fontId="9" fillId="2" borderId="6" xfId="0" applyFont="1" applyFill="1" applyBorder="1" applyAlignment="1" applyProtection="1">
      <alignment horizontal="left" readingOrder="1"/>
      <protection locked="0"/>
    </xf>
    <xf numFmtId="0" fontId="9" fillId="3" borderId="20" xfId="0" applyFont="1" applyFill="1" applyBorder="1" applyAlignment="1" applyProtection="1">
      <alignment horizontal="left" wrapText="1" readingOrder="1"/>
      <protection locked="0"/>
    </xf>
    <xf numFmtId="0" fontId="9" fillId="3" borderId="5" xfId="0" applyFont="1" applyFill="1" applyBorder="1" applyAlignment="1" applyProtection="1">
      <alignment horizontal="left" wrapText="1" readingOrder="1"/>
      <protection locked="0"/>
    </xf>
    <xf numFmtId="0" fontId="8" fillId="0" borderId="7" xfId="0" applyFont="1" applyFill="1" applyBorder="1" applyAlignment="1" applyProtection="1">
      <alignment horizontal="left" wrapText="1" readingOrder="1"/>
      <protection locked="0"/>
    </xf>
    <xf numFmtId="0" fontId="8" fillId="0" borderId="10" xfId="0" applyFont="1" applyFill="1" applyBorder="1" applyAlignment="1" applyProtection="1">
      <alignment horizontal="left" wrapText="1" readingOrder="1"/>
      <protection locked="0"/>
    </xf>
    <xf numFmtId="0" fontId="8" fillId="0" borderId="3" xfId="0" applyFont="1" applyFill="1" applyBorder="1" applyAlignment="1" applyProtection="1">
      <alignment horizontal="center" readingOrder="1"/>
      <protection locked="0"/>
    </xf>
    <xf numFmtId="0" fontId="8" fillId="0" borderId="1" xfId="0" applyFont="1" applyFill="1" applyBorder="1" applyAlignment="1" applyProtection="1">
      <alignment horizontal="center" readingOrder="1"/>
      <protection locked="0"/>
    </xf>
    <xf numFmtId="0" fontId="8" fillId="0" borderId="3" xfId="0" applyFont="1" applyFill="1" applyBorder="1" applyAlignment="1" applyProtection="1">
      <alignment horizontal="right" wrapText="1" readingOrder="1"/>
      <protection locked="0"/>
    </xf>
    <xf numFmtId="0" fontId="8" fillId="0" borderId="1" xfId="0" applyFont="1" applyFill="1" applyBorder="1" applyAlignment="1" applyProtection="1">
      <alignment horizontal="right" wrapText="1" readingOrder="1"/>
      <protection locked="0"/>
    </xf>
    <xf numFmtId="0" fontId="8" fillId="0" borderId="8" xfId="0" applyFont="1" applyFill="1" applyBorder="1" applyAlignment="1" applyProtection="1">
      <alignment horizontal="right" wrapText="1" readingOrder="1"/>
      <protection locked="0"/>
    </xf>
    <xf numFmtId="0" fontId="8" fillId="0" borderId="11" xfId="0" applyFont="1" applyFill="1" applyBorder="1" applyAlignment="1" applyProtection="1">
      <alignment horizontal="right" wrapText="1" readingOrder="1"/>
      <protection locked="0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9" fillId="0" borderId="18" xfId="0" applyFont="1" applyFill="1" applyBorder="1" applyAlignment="1" applyProtection="1">
      <alignment horizontal="left" vertical="top" readingOrder="1"/>
      <protection locked="0"/>
    </xf>
    <xf numFmtId="0" fontId="9" fillId="0" borderId="6" xfId="0" applyFont="1" applyFill="1" applyBorder="1" applyAlignment="1" applyProtection="1">
      <alignment horizontal="left" vertical="top" readingOrder="1"/>
      <protection locked="0"/>
    </xf>
    <xf numFmtId="0" fontId="9" fillId="0" borderId="18" xfId="0" applyFont="1" applyFill="1" applyBorder="1" applyAlignment="1" applyProtection="1">
      <alignment horizontal="left" vertical="top" wrapText="1" readingOrder="1"/>
      <protection locked="0"/>
    </xf>
    <xf numFmtId="0" fontId="9" fillId="0" borderId="6" xfId="0" applyFont="1" applyFill="1" applyBorder="1" applyAlignment="1" applyProtection="1">
      <alignment horizontal="left" vertical="top" wrapText="1" readingOrder="1"/>
      <protection locked="0"/>
    </xf>
    <xf numFmtId="0" fontId="9" fillId="0" borderId="18" xfId="0" applyFont="1" applyFill="1" applyBorder="1" applyAlignment="1" applyProtection="1">
      <alignment horizontal="left" wrapText="1" readingOrder="1"/>
      <protection locked="0"/>
    </xf>
    <xf numFmtId="0" fontId="9" fillId="0" borderId="6" xfId="0" applyFont="1" applyFill="1" applyBorder="1" applyAlignment="1" applyProtection="1">
      <alignment horizontal="left" readingOrder="1"/>
      <protection locked="0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tabSelected="1" workbookViewId="0">
      <selection sqref="A1:G1"/>
    </sheetView>
  </sheetViews>
  <sheetFormatPr defaultRowHeight="14.4" x14ac:dyDescent="0.3"/>
  <cols>
    <col min="1" max="1" width="8.88671875" style="1"/>
    <col min="2" max="2" width="55.6640625" style="1" customWidth="1"/>
    <col min="3" max="4" width="10.77734375" style="1" customWidth="1"/>
    <col min="5" max="5" width="10.77734375" style="64" customWidth="1"/>
    <col min="6" max="7" width="10.77734375" style="1" customWidth="1"/>
    <col min="8" max="16384" width="8.88671875" style="1"/>
  </cols>
  <sheetData>
    <row r="1" spans="1:7" ht="15.45" customHeight="1" x14ac:dyDescent="0.3">
      <c r="A1" s="65" t="s">
        <v>5</v>
      </c>
      <c r="B1" s="65"/>
      <c r="C1" s="65"/>
      <c r="D1" s="65"/>
      <c r="E1" s="65"/>
      <c r="F1" s="65"/>
      <c r="G1" s="65"/>
    </row>
    <row r="2" spans="1:7" ht="15.45" customHeight="1" x14ac:dyDescent="0.3">
      <c r="A2" s="65" t="s">
        <v>6</v>
      </c>
      <c r="B2" s="65"/>
      <c r="C2" s="65"/>
      <c r="D2" s="65"/>
      <c r="E2" s="65"/>
      <c r="F2" s="65"/>
      <c r="G2" s="65"/>
    </row>
    <row r="3" spans="1:7" ht="15.45" customHeight="1" x14ac:dyDescent="0.3">
      <c r="A3" s="65" t="s">
        <v>7</v>
      </c>
      <c r="B3" s="65"/>
      <c r="C3" s="65"/>
      <c r="D3" s="65"/>
      <c r="E3" s="65"/>
      <c r="F3" s="65"/>
      <c r="G3" s="65"/>
    </row>
    <row r="4" spans="1:7" ht="15.45" customHeight="1" x14ac:dyDescent="0.3">
      <c r="A4" s="65" t="s">
        <v>8</v>
      </c>
      <c r="B4" s="65"/>
      <c r="C4" s="65"/>
      <c r="D4" s="65"/>
      <c r="E4" s="65"/>
      <c r="F4" s="65"/>
      <c r="G4" s="65"/>
    </row>
    <row r="5" spans="1:7" ht="15" customHeight="1" thickBot="1" x14ac:dyDescent="0.35">
      <c r="A5" s="66" t="s">
        <v>0</v>
      </c>
      <c r="B5" s="66"/>
      <c r="C5" s="66"/>
      <c r="D5" s="66"/>
      <c r="E5" s="66"/>
      <c r="F5" s="66"/>
      <c r="G5" s="66"/>
    </row>
    <row r="6" spans="1:7" ht="45" customHeight="1" x14ac:dyDescent="0.3">
      <c r="A6" s="77"/>
      <c r="B6" s="79"/>
      <c r="C6" s="81" t="s">
        <v>4</v>
      </c>
      <c r="D6" s="81" t="s">
        <v>9</v>
      </c>
      <c r="E6" s="83" t="s">
        <v>1</v>
      </c>
      <c r="F6" s="67" t="s">
        <v>10</v>
      </c>
      <c r="G6" s="68"/>
    </row>
    <row r="7" spans="1:7" ht="17.7" customHeight="1" thickBot="1" x14ac:dyDescent="0.35">
      <c r="A7" s="78"/>
      <c r="B7" s="80"/>
      <c r="C7" s="82"/>
      <c r="D7" s="82"/>
      <c r="E7" s="84"/>
      <c r="F7" s="2" t="s">
        <v>2</v>
      </c>
      <c r="G7" s="3" t="s">
        <v>3</v>
      </c>
    </row>
    <row r="8" spans="1:7" ht="14.4" customHeight="1" x14ac:dyDescent="0.3">
      <c r="A8" s="69" t="s">
        <v>11</v>
      </c>
      <c r="B8" s="70"/>
      <c r="C8" s="4">
        <f t="shared" ref="C8:E8" si="0">SUM(C9:C10)</f>
        <v>49.016089000000001</v>
      </c>
      <c r="D8" s="5">
        <f t="shared" si="0"/>
        <v>0</v>
      </c>
      <c r="E8" s="6">
        <f t="shared" si="0"/>
        <v>48</v>
      </c>
      <c r="F8" s="7">
        <f>E8-C8</f>
        <v>-1.0160890000000009</v>
      </c>
      <c r="G8" s="8">
        <f>IF($C8=0,"N/A  ",F8/C8)</f>
        <v>-2.0729703669340099E-2</v>
      </c>
    </row>
    <row r="9" spans="1:7" ht="28.2" customHeight="1" x14ac:dyDescent="0.3">
      <c r="A9" s="9" t="s">
        <v>12</v>
      </c>
      <c r="B9" s="10" t="s">
        <v>13</v>
      </c>
      <c r="C9" s="11">
        <v>35.009239999999998</v>
      </c>
      <c r="D9" s="12">
        <v>0</v>
      </c>
      <c r="E9" s="13">
        <v>35</v>
      </c>
      <c r="F9" s="14">
        <f t="shared" ref="F9:F46" si="1">E9-C9</f>
        <v>-9.2399999999983606E-3</v>
      </c>
      <c r="G9" s="15">
        <f t="shared" ref="G9:G46" si="2">IF($C9=0,"N/A  ",F9/C9)</f>
        <v>-2.6393032239484091E-4</v>
      </c>
    </row>
    <row r="10" spans="1:7" ht="15.45" customHeight="1" x14ac:dyDescent="0.3">
      <c r="A10" s="16" t="s">
        <v>12</v>
      </c>
      <c r="B10" s="17" t="s">
        <v>14</v>
      </c>
      <c r="C10" s="18">
        <v>14.006849000000001</v>
      </c>
      <c r="D10" s="12">
        <v>0</v>
      </c>
      <c r="E10" s="19">
        <v>13</v>
      </c>
      <c r="F10" s="20">
        <f t="shared" si="1"/>
        <v>-1.0068490000000008</v>
      </c>
      <c r="G10" s="15">
        <f t="shared" si="2"/>
        <v>-7.1882619709829149E-2</v>
      </c>
    </row>
    <row r="11" spans="1:7" ht="15.45" customHeight="1" x14ac:dyDescent="0.3">
      <c r="A11" s="71" t="s">
        <v>15</v>
      </c>
      <c r="B11" s="72"/>
      <c r="C11" s="21">
        <f>SUM(C12:C17)</f>
        <v>644.72190599999999</v>
      </c>
      <c r="D11" s="21">
        <f>SUM(D12:D17)</f>
        <v>0</v>
      </c>
      <c r="E11" s="22">
        <f>SUM(E12:E17)</f>
        <v>455.53</v>
      </c>
      <c r="F11" s="21">
        <f t="shared" si="1"/>
        <v>-189.19190600000002</v>
      </c>
      <c r="G11" s="23">
        <f t="shared" si="2"/>
        <v>-0.29344730532546853</v>
      </c>
    </row>
    <row r="12" spans="1:7" ht="16.5" customHeight="1" x14ac:dyDescent="0.3">
      <c r="A12" s="9" t="s">
        <v>12</v>
      </c>
      <c r="B12" s="24" t="s">
        <v>16</v>
      </c>
      <c r="C12" s="11">
        <v>140.54</v>
      </c>
      <c r="D12" s="12">
        <v>0</v>
      </c>
      <c r="E12" s="25">
        <v>75</v>
      </c>
      <c r="F12" s="26">
        <f t="shared" si="1"/>
        <v>-65.539999999999992</v>
      </c>
      <c r="G12" s="15">
        <f t="shared" si="2"/>
        <v>-0.4663441013234666</v>
      </c>
    </row>
    <row r="13" spans="1:7" ht="15.45" customHeight="1" x14ac:dyDescent="0.3">
      <c r="A13" s="9" t="s">
        <v>12</v>
      </c>
      <c r="B13" s="24" t="s">
        <v>17</v>
      </c>
      <c r="C13" s="11">
        <v>64.498628999999994</v>
      </c>
      <c r="D13" s="12">
        <v>0</v>
      </c>
      <c r="E13" s="27">
        <v>53.89</v>
      </c>
      <c r="F13" s="26">
        <f t="shared" si="1"/>
        <v>-10.608628999999993</v>
      </c>
      <c r="G13" s="15">
        <f t="shared" si="2"/>
        <v>-0.16447836433856594</v>
      </c>
    </row>
    <row r="14" spans="1:7" ht="15.45" customHeight="1" x14ac:dyDescent="0.3">
      <c r="A14" s="9" t="s">
        <v>18</v>
      </c>
      <c r="B14" s="24" t="s">
        <v>19</v>
      </c>
      <c r="C14" s="11">
        <v>49.983196</v>
      </c>
      <c r="D14" s="12">
        <v>0</v>
      </c>
      <c r="E14" s="27">
        <v>40</v>
      </c>
      <c r="F14" s="26">
        <f t="shared" si="1"/>
        <v>-9.9831959999999995</v>
      </c>
      <c r="G14" s="15">
        <f t="shared" si="2"/>
        <v>-0.19973104560980853</v>
      </c>
    </row>
    <row r="15" spans="1:7" ht="28.2" customHeight="1" x14ac:dyDescent="0.3">
      <c r="A15" s="9" t="s">
        <v>18</v>
      </c>
      <c r="B15" s="24" t="s">
        <v>20</v>
      </c>
      <c r="C15" s="11">
        <v>1.377337</v>
      </c>
      <c r="D15" s="12">
        <v>0</v>
      </c>
      <c r="E15" s="28">
        <v>0</v>
      </c>
      <c r="F15" s="26">
        <f t="shared" si="1"/>
        <v>-1.377337</v>
      </c>
      <c r="G15" s="15">
        <f t="shared" si="2"/>
        <v>-1</v>
      </c>
    </row>
    <row r="16" spans="1:7" ht="15.45" customHeight="1" x14ac:dyDescent="0.3">
      <c r="A16" s="9" t="s">
        <v>18</v>
      </c>
      <c r="B16" s="24" t="s">
        <v>21</v>
      </c>
      <c r="C16" s="11">
        <v>332.34287899999998</v>
      </c>
      <c r="D16" s="12">
        <v>0</v>
      </c>
      <c r="E16" s="27">
        <v>246.54</v>
      </c>
      <c r="F16" s="26">
        <f t="shared" si="1"/>
        <v>-85.80287899999999</v>
      </c>
      <c r="G16" s="15">
        <f t="shared" si="2"/>
        <v>-0.25817577093324751</v>
      </c>
    </row>
    <row r="17" spans="1:7" ht="16.2" customHeight="1" x14ac:dyDescent="0.3">
      <c r="A17" s="9" t="s">
        <v>18</v>
      </c>
      <c r="B17" s="29" t="s">
        <v>22</v>
      </c>
      <c r="C17" s="30">
        <v>55.979864999999997</v>
      </c>
      <c r="D17" s="12">
        <v>0</v>
      </c>
      <c r="E17" s="19">
        <v>40.1</v>
      </c>
      <c r="F17" s="26">
        <f t="shared" si="1"/>
        <v>-15.879864999999995</v>
      </c>
      <c r="G17" s="31">
        <f t="shared" si="2"/>
        <v>-0.28367101278289963</v>
      </c>
    </row>
    <row r="18" spans="1:7" ht="15.45" customHeight="1" x14ac:dyDescent="0.3">
      <c r="A18" s="73" t="s">
        <v>23</v>
      </c>
      <c r="B18" s="74"/>
      <c r="C18" s="21">
        <f t="shared" ref="C18:E18" si="3">SUM(C19:C31)</f>
        <v>609.69134300000007</v>
      </c>
      <c r="D18" s="21">
        <f t="shared" si="3"/>
        <v>0</v>
      </c>
      <c r="E18" s="22">
        <f t="shared" si="3"/>
        <v>516.55000000000007</v>
      </c>
      <c r="F18" s="21">
        <f t="shared" si="1"/>
        <v>-93.141343000000006</v>
      </c>
      <c r="G18" s="32">
        <f t="shared" si="2"/>
        <v>-0.15276802609939633</v>
      </c>
    </row>
    <row r="19" spans="1:7" ht="15.45" customHeight="1" x14ac:dyDescent="0.3">
      <c r="A19" s="9" t="s">
        <v>24</v>
      </c>
      <c r="B19" s="24" t="s">
        <v>25</v>
      </c>
      <c r="C19" s="11">
        <v>84.298006000000001</v>
      </c>
      <c r="D19" s="12">
        <v>0</v>
      </c>
      <c r="E19" s="13">
        <v>82.74</v>
      </c>
      <c r="F19" s="26">
        <f t="shared" si="1"/>
        <v>-1.558006000000006</v>
      </c>
      <c r="G19" s="15">
        <f t="shared" si="2"/>
        <v>-1.8482121629306462E-2</v>
      </c>
    </row>
    <row r="20" spans="1:7" ht="33.450000000000003" customHeight="1" x14ac:dyDescent="0.3">
      <c r="A20" s="9" t="s">
        <v>24</v>
      </c>
      <c r="B20" s="10" t="s">
        <v>26</v>
      </c>
      <c r="C20" s="11">
        <v>44.35</v>
      </c>
      <c r="D20" s="12">
        <v>0</v>
      </c>
      <c r="E20" s="27">
        <v>25</v>
      </c>
      <c r="F20" s="26">
        <f t="shared" si="1"/>
        <v>-19.350000000000001</v>
      </c>
      <c r="G20" s="15">
        <f t="shared" si="2"/>
        <v>-0.43630214205186024</v>
      </c>
    </row>
    <row r="21" spans="1:7" ht="15.45" customHeight="1" x14ac:dyDescent="0.3">
      <c r="A21" s="9" t="s">
        <v>24</v>
      </c>
      <c r="B21" s="24" t="s">
        <v>27</v>
      </c>
      <c r="C21" s="11">
        <v>64.374566000000002</v>
      </c>
      <c r="D21" s="12">
        <v>0</v>
      </c>
      <c r="E21" s="27">
        <v>32.5</v>
      </c>
      <c r="F21" s="26">
        <f t="shared" si="1"/>
        <v>-31.874566000000002</v>
      </c>
      <c r="G21" s="15">
        <f t="shared" si="2"/>
        <v>-0.49514222744429842</v>
      </c>
    </row>
    <row r="22" spans="1:7" ht="15.45" customHeight="1" x14ac:dyDescent="0.3">
      <c r="A22" s="9" t="s">
        <v>12</v>
      </c>
      <c r="B22" s="24" t="s">
        <v>28</v>
      </c>
      <c r="C22" s="11">
        <v>66.035111999999998</v>
      </c>
      <c r="D22" s="12">
        <v>0</v>
      </c>
      <c r="E22" s="27">
        <v>59</v>
      </c>
      <c r="F22" s="26">
        <f t="shared" si="1"/>
        <v>-7.035111999999998</v>
      </c>
      <c r="G22" s="15">
        <f t="shared" si="2"/>
        <v>-0.10653592894640655</v>
      </c>
    </row>
    <row r="23" spans="1:7" s="34" customFormat="1" x14ac:dyDescent="0.3">
      <c r="A23" s="9" t="s">
        <v>12</v>
      </c>
      <c r="B23" s="33" t="s">
        <v>29</v>
      </c>
      <c r="C23" s="11">
        <v>104.773094</v>
      </c>
      <c r="D23" s="12">
        <v>0</v>
      </c>
      <c r="E23" s="27">
        <v>96.5</v>
      </c>
      <c r="F23" s="26">
        <f t="shared" si="1"/>
        <v>-8.2730940000000004</v>
      </c>
      <c r="G23" s="15">
        <f t="shared" si="2"/>
        <v>-7.8962009082217233E-2</v>
      </c>
    </row>
    <row r="24" spans="1:7" x14ac:dyDescent="0.3">
      <c r="A24" s="9" t="s">
        <v>12</v>
      </c>
      <c r="B24" s="10" t="s">
        <v>30</v>
      </c>
      <c r="C24" s="11">
        <v>5.9269100000000003</v>
      </c>
      <c r="D24" s="12">
        <v>0</v>
      </c>
      <c r="E24" s="27">
        <v>11.18</v>
      </c>
      <c r="F24" s="26">
        <f t="shared" si="1"/>
        <v>5.2530899999999994</v>
      </c>
      <c r="G24" s="15">
        <f t="shared" si="2"/>
        <v>0.88631175435429244</v>
      </c>
    </row>
    <row r="25" spans="1:7" x14ac:dyDescent="0.3">
      <c r="A25" s="9" t="s">
        <v>12</v>
      </c>
      <c r="B25" s="10" t="s">
        <v>31</v>
      </c>
      <c r="C25" s="11">
        <v>46.013077000000003</v>
      </c>
      <c r="D25" s="12">
        <v>0</v>
      </c>
      <c r="E25" s="27">
        <v>40.67</v>
      </c>
      <c r="F25" s="26">
        <f t="shared" si="1"/>
        <v>-5.343077000000001</v>
      </c>
      <c r="G25" s="15">
        <f t="shared" si="2"/>
        <v>-0.11612083669170833</v>
      </c>
    </row>
    <row r="26" spans="1:7" s="34" customFormat="1" ht="28.2" customHeight="1" x14ac:dyDescent="0.3">
      <c r="A26" s="9" t="s">
        <v>12</v>
      </c>
      <c r="B26" s="35" t="s">
        <v>32</v>
      </c>
      <c r="C26" s="11">
        <v>97.723108999999994</v>
      </c>
      <c r="D26" s="12">
        <v>0</v>
      </c>
      <c r="E26" s="36">
        <v>74.709999999999994</v>
      </c>
      <c r="F26" s="26">
        <f t="shared" si="1"/>
        <v>-23.013109</v>
      </c>
      <c r="G26" s="15">
        <f t="shared" si="2"/>
        <v>-0.23549300913052204</v>
      </c>
    </row>
    <row r="27" spans="1:7" ht="28.2" customHeight="1" x14ac:dyDescent="0.3">
      <c r="A27" s="9" t="s">
        <v>12</v>
      </c>
      <c r="B27" s="24" t="s">
        <v>33</v>
      </c>
      <c r="C27" s="30">
        <v>6.1403109999999996</v>
      </c>
      <c r="D27" s="37">
        <v>0</v>
      </c>
      <c r="E27" s="27">
        <v>6.05</v>
      </c>
      <c r="F27" s="26">
        <f t="shared" si="1"/>
        <v>-9.0310999999999808E-2</v>
      </c>
      <c r="G27" s="15">
        <f t="shared" si="2"/>
        <v>-1.4707886945791478E-2</v>
      </c>
    </row>
    <row r="28" spans="1:7" ht="28.2" customHeight="1" x14ac:dyDescent="0.3">
      <c r="A28" s="9" t="s">
        <v>18</v>
      </c>
      <c r="B28" s="24" t="s">
        <v>34</v>
      </c>
      <c r="C28" s="11">
        <v>7.9971129999999997</v>
      </c>
      <c r="D28" s="12">
        <v>0</v>
      </c>
      <c r="E28" s="27">
        <v>7</v>
      </c>
      <c r="F28" s="26">
        <f t="shared" si="1"/>
        <v>-0.99711299999999969</v>
      </c>
      <c r="G28" s="15">
        <f t="shared" si="2"/>
        <v>-0.12468412038194281</v>
      </c>
    </row>
    <row r="29" spans="1:7" ht="15.45" customHeight="1" x14ac:dyDescent="0.3">
      <c r="A29" s="9" t="s">
        <v>35</v>
      </c>
      <c r="B29" s="24" t="s">
        <v>36</v>
      </c>
      <c r="C29" s="11">
        <v>62.498987999999997</v>
      </c>
      <c r="D29" s="12">
        <v>0</v>
      </c>
      <c r="E29" s="27">
        <v>62.5</v>
      </c>
      <c r="F29" s="26">
        <f>ROUND(E29-C29,2)</f>
        <v>0</v>
      </c>
      <c r="G29" s="15">
        <f t="shared" si="2"/>
        <v>0</v>
      </c>
    </row>
    <row r="30" spans="1:7" x14ac:dyDescent="0.3">
      <c r="A30" s="9" t="s">
        <v>35</v>
      </c>
      <c r="B30" s="10" t="s">
        <v>37</v>
      </c>
      <c r="C30" s="11">
        <v>5.593159</v>
      </c>
      <c r="D30" s="12">
        <v>0</v>
      </c>
      <c r="E30" s="27">
        <v>3.82</v>
      </c>
      <c r="F30" s="26">
        <f t="shared" si="1"/>
        <v>-1.7731590000000002</v>
      </c>
      <c r="G30" s="15">
        <f t="shared" si="2"/>
        <v>-0.3170228130471528</v>
      </c>
    </row>
    <row r="31" spans="1:7" ht="42" x14ac:dyDescent="0.3">
      <c r="A31" s="9" t="s">
        <v>35</v>
      </c>
      <c r="B31" s="24" t="s">
        <v>38</v>
      </c>
      <c r="C31" s="11">
        <v>13.967898</v>
      </c>
      <c r="D31" s="12">
        <v>0</v>
      </c>
      <c r="E31" s="38">
        <v>14.88</v>
      </c>
      <c r="F31" s="26">
        <f t="shared" si="1"/>
        <v>0.91210200000000086</v>
      </c>
      <c r="G31" s="31">
        <f t="shared" si="2"/>
        <v>6.5299875471599295E-2</v>
      </c>
    </row>
    <row r="32" spans="1:7" ht="30.45" customHeight="1" thickBot="1" x14ac:dyDescent="0.35">
      <c r="A32" s="75" t="s">
        <v>39</v>
      </c>
      <c r="B32" s="76"/>
      <c r="C32" s="39">
        <f>C18+C11+C8</f>
        <v>1303.4293380000001</v>
      </c>
      <c r="D32" s="39">
        <f>D18+D11+D8</f>
        <v>0</v>
      </c>
      <c r="E32" s="40">
        <f>E18+E11+E8</f>
        <v>1020.08</v>
      </c>
      <c r="F32" s="39">
        <f t="shared" si="1"/>
        <v>-283.3493380000001</v>
      </c>
      <c r="G32" s="41">
        <f t="shared" si="2"/>
        <v>-0.21738757118569635</v>
      </c>
    </row>
    <row r="33" spans="1:15" x14ac:dyDescent="0.3">
      <c r="A33" s="42" t="s">
        <v>18</v>
      </c>
      <c r="B33" s="43" t="s">
        <v>40</v>
      </c>
      <c r="C33" s="4">
        <f>SUM(C34:C41)</f>
        <v>27.182487000000002</v>
      </c>
      <c r="D33" s="4">
        <f>SUM(D34:D41)</f>
        <v>0</v>
      </c>
      <c r="E33" s="44">
        <f>SUM(E34:E41)</f>
        <v>22.68</v>
      </c>
      <c r="F33" s="4">
        <f t="shared" si="1"/>
        <v>-4.5024870000000021</v>
      </c>
      <c r="G33" s="32">
        <f t="shared" si="2"/>
        <v>-0.16563925883602931</v>
      </c>
    </row>
    <row r="34" spans="1:15" ht="28.2" customHeight="1" x14ac:dyDescent="0.3">
      <c r="A34" s="45"/>
      <c r="B34" s="24" t="s">
        <v>41</v>
      </c>
      <c r="C34" s="11">
        <v>2.3140000000000001</v>
      </c>
      <c r="D34" s="12">
        <v>0</v>
      </c>
      <c r="E34" s="13">
        <v>2.5</v>
      </c>
      <c r="F34" s="26">
        <f t="shared" si="1"/>
        <v>0.18599999999999994</v>
      </c>
      <c r="G34" s="15">
        <f t="shared" si="2"/>
        <v>8.0380293863439908E-2</v>
      </c>
    </row>
    <row r="35" spans="1:15" ht="15.45" customHeight="1" x14ac:dyDescent="0.3">
      <c r="A35" s="46"/>
      <c r="B35" s="24" t="s">
        <v>42</v>
      </c>
      <c r="C35" s="11">
        <v>3.470078</v>
      </c>
      <c r="D35" s="12">
        <v>0</v>
      </c>
      <c r="E35" s="27">
        <v>3.38</v>
      </c>
      <c r="F35" s="26">
        <f t="shared" si="1"/>
        <v>-9.0078000000000102E-2</v>
      </c>
      <c r="G35" s="15">
        <f t="shared" si="2"/>
        <v>-2.5958494304739E-2</v>
      </c>
    </row>
    <row r="36" spans="1:15" ht="15.45" customHeight="1" x14ac:dyDescent="0.3">
      <c r="A36" s="46"/>
      <c r="B36" s="24" t="s">
        <v>43</v>
      </c>
      <c r="C36" s="11">
        <v>2.3188800000000001</v>
      </c>
      <c r="D36" s="12">
        <v>0</v>
      </c>
      <c r="E36" s="28">
        <v>0</v>
      </c>
      <c r="F36" s="26">
        <f t="shared" si="1"/>
        <v>-2.3188800000000001</v>
      </c>
      <c r="G36" s="15">
        <f t="shared" si="2"/>
        <v>-1</v>
      </c>
    </row>
    <row r="37" spans="1:15" ht="28.2" customHeight="1" x14ac:dyDescent="0.3">
      <c r="A37" s="46"/>
      <c r="B37" s="24" t="s">
        <v>44</v>
      </c>
      <c r="C37" s="11">
        <v>6</v>
      </c>
      <c r="D37" s="12">
        <v>0</v>
      </c>
      <c r="E37" s="27">
        <v>6</v>
      </c>
      <c r="F37" s="26">
        <f t="shared" si="1"/>
        <v>0</v>
      </c>
      <c r="G37" s="15">
        <f t="shared" si="2"/>
        <v>0</v>
      </c>
    </row>
    <row r="38" spans="1:15" ht="28.2" customHeight="1" x14ac:dyDescent="0.3">
      <c r="A38" s="46"/>
      <c r="B38" s="24" t="s">
        <v>45</v>
      </c>
      <c r="C38" s="11">
        <v>9.6488160000000001</v>
      </c>
      <c r="D38" s="12">
        <v>0</v>
      </c>
      <c r="E38" s="27">
        <v>7.8</v>
      </c>
      <c r="F38" s="26">
        <f t="shared" si="1"/>
        <v>-1.8488160000000002</v>
      </c>
      <c r="G38" s="15">
        <f t="shared" si="2"/>
        <v>-0.19161065979494274</v>
      </c>
    </row>
    <row r="39" spans="1:15" ht="15.45" customHeight="1" x14ac:dyDescent="0.3">
      <c r="A39" s="46"/>
      <c r="B39" s="24" t="s">
        <v>46</v>
      </c>
      <c r="C39" s="11">
        <v>1.3166310000000001</v>
      </c>
      <c r="D39" s="12">
        <v>0</v>
      </c>
      <c r="E39" s="27">
        <v>1.5</v>
      </c>
      <c r="F39" s="26">
        <f t="shared" si="1"/>
        <v>0.18336899999999989</v>
      </c>
      <c r="G39" s="15">
        <f t="shared" si="2"/>
        <v>0.139271367604135</v>
      </c>
    </row>
    <row r="40" spans="1:15" s="50" customFormat="1" ht="30" customHeight="1" x14ac:dyDescent="0.3">
      <c r="A40" s="46"/>
      <c r="B40" s="29" t="s">
        <v>47</v>
      </c>
      <c r="C40" s="47">
        <v>2.1140819999999998</v>
      </c>
      <c r="D40" s="48">
        <v>0</v>
      </c>
      <c r="E40" s="49">
        <v>0</v>
      </c>
      <c r="F40" s="26">
        <f t="shared" si="1"/>
        <v>-2.1140819999999998</v>
      </c>
      <c r="G40" s="15">
        <f t="shared" si="2"/>
        <v>-1</v>
      </c>
    </row>
    <row r="41" spans="1:15" ht="18.600000000000001" customHeight="1" x14ac:dyDescent="0.3">
      <c r="A41" s="51"/>
      <c r="B41" s="52" t="s">
        <v>48</v>
      </c>
      <c r="C41" s="53">
        <v>0</v>
      </c>
      <c r="D41" s="54">
        <v>0</v>
      </c>
      <c r="E41" s="38">
        <v>1.5</v>
      </c>
      <c r="F41" s="20">
        <f t="shared" si="1"/>
        <v>1.5</v>
      </c>
      <c r="G41" s="31" t="str">
        <f t="shared" si="2"/>
        <v xml:space="preserve">N/A  </v>
      </c>
      <c r="H41" s="55"/>
      <c r="I41" s="55"/>
      <c r="J41" s="55"/>
      <c r="K41" s="55"/>
      <c r="L41" s="55"/>
      <c r="M41" s="55"/>
      <c r="N41" s="55"/>
      <c r="O41" s="55"/>
    </row>
    <row r="42" spans="1:15" ht="19.2" customHeight="1" x14ac:dyDescent="0.3">
      <c r="A42" s="87" t="s">
        <v>49</v>
      </c>
      <c r="B42" s="88"/>
      <c r="C42" s="56">
        <f>SUM(C19:C21)</f>
        <v>193.02257200000003</v>
      </c>
      <c r="D42" s="56">
        <f>SUM(D19:D21)</f>
        <v>0</v>
      </c>
      <c r="E42" s="57">
        <f>SUM(E19:E21)</f>
        <v>140.24</v>
      </c>
      <c r="F42" s="56">
        <f t="shared" si="1"/>
        <v>-52.782572000000016</v>
      </c>
      <c r="G42" s="58">
        <f t="shared" si="2"/>
        <v>-0.27345284778404055</v>
      </c>
    </row>
    <row r="43" spans="1:15" s="59" customFormat="1" x14ac:dyDescent="0.3">
      <c r="A43" s="89" t="s">
        <v>50</v>
      </c>
      <c r="B43" s="90"/>
      <c r="C43" s="56">
        <f>SUM(C9:C10,C12:C13,C22:C27)</f>
        <v>580.66633100000001</v>
      </c>
      <c r="D43" s="56">
        <f>SUM(D9:D10,D12:D13,D22:D27)</f>
        <v>0</v>
      </c>
      <c r="E43" s="57">
        <f>SUM(E9:E10,E12:E13,E22:E27)</f>
        <v>465</v>
      </c>
      <c r="F43" s="56">
        <f t="shared" si="1"/>
        <v>-115.66633100000001</v>
      </c>
      <c r="G43" s="58">
        <f t="shared" si="2"/>
        <v>-0.19919586314020335</v>
      </c>
    </row>
    <row r="44" spans="1:15" ht="28.2" customHeight="1" x14ac:dyDescent="0.3">
      <c r="A44" s="91" t="s">
        <v>51</v>
      </c>
      <c r="B44" s="92"/>
      <c r="C44" s="56">
        <f>SUM(C14:C17,C28,C33)</f>
        <v>474.86287699999997</v>
      </c>
      <c r="D44" s="56">
        <f>SUM(D14:D17,D28,D33)</f>
        <v>0</v>
      </c>
      <c r="E44" s="57">
        <f>SUM(E14:E17,E28,E33)</f>
        <v>356.32</v>
      </c>
      <c r="F44" s="56">
        <f t="shared" si="1"/>
        <v>-118.54287699999998</v>
      </c>
      <c r="G44" s="58">
        <f t="shared" si="2"/>
        <v>-0.24963601650419176</v>
      </c>
    </row>
    <row r="45" spans="1:15" ht="28.2" customHeight="1" x14ac:dyDescent="0.3">
      <c r="A45" s="91" t="s">
        <v>52</v>
      </c>
      <c r="B45" s="92"/>
      <c r="C45" s="56">
        <f>SUM(C29:C31)</f>
        <v>82.060045000000002</v>
      </c>
      <c r="D45" s="56">
        <f>SUM(D29:D31)</f>
        <v>0</v>
      </c>
      <c r="E45" s="57">
        <f>SUM(E29:E31)</f>
        <v>81.199999999999989</v>
      </c>
      <c r="F45" s="56">
        <f t="shared" si="1"/>
        <v>-0.86004500000001372</v>
      </c>
      <c r="G45" s="58">
        <f t="shared" si="2"/>
        <v>-1.0480679117346495E-2</v>
      </c>
    </row>
    <row r="46" spans="1:15" ht="15" customHeight="1" thickBot="1" x14ac:dyDescent="0.35">
      <c r="A46" s="75" t="s">
        <v>53</v>
      </c>
      <c r="B46" s="76"/>
      <c r="C46" s="39">
        <f>SUM(C42:C45)</f>
        <v>1330.611825</v>
      </c>
      <c r="D46" s="39">
        <f>SUM(D42:D45)</f>
        <v>0</v>
      </c>
      <c r="E46" s="40">
        <f>SUM(E42:E45)</f>
        <v>1042.76</v>
      </c>
      <c r="F46" s="39">
        <f t="shared" si="1"/>
        <v>-287.85182499999996</v>
      </c>
      <c r="G46" s="41">
        <f t="shared" si="2"/>
        <v>-0.21633042754598997</v>
      </c>
    </row>
    <row r="47" spans="1:15" ht="15" customHeight="1" x14ac:dyDescent="0.3">
      <c r="A47" s="60" t="s">
        <v>54</v>
      </c>
      <c r="B47" s="61"/>
      <c r="C47" s="62"/>
      <c r="D47" s="62"/>
      <c r="E47" s="62"/>
      <c r="F47" s="62"/>
      <c r="G47" s="63"/>
    </row>
    <row r="48" spans="1:15" ht="27" customHeight="1" x14ac:dyDescent="0.3">
      <c r="A48" s="85" t="s">
        <v>55</v>
      </c>
      <c r="B48" s="85"/>
      <c r="C48" s="85"/>
      <c r="D48" s="85"/>
      <c r="E48" s="85"/>
      <c r="F48" s="85"/>
      <c r="G48" s="85"/>
    </row>
    <row r="49" spans="1:7" ht="27" customHeight="1" x14ac:dyDescent="0.3">
      <c r="A49" s="86" t="s">
        <v>56</v>
      </c>
      <c r="B49" s="86"/>
      <c r="C49" s="86"/>
      <c r="D49" s="86"/>
      <c r="E49" s="86"/>
      <c r="F49" s="86"/>
      <c r="G49" s="86"/>
    </row>
  </sheetData>
  <mergeCells count="22">
    <mergeCell ref="A48:G48"/>
    <mergeCell ref="A49:G49"/>
    <mergeCell ref="A42:B42"/>
    <mergeCell ref="A43:B43"/>
    <mergeCell ref="A44:B44"/>
    <mergeCell ref="A45:B45"/>
    <mergeCell ref="A46:B46"/>
    <mergeCell ref="F6:G6"/>
    <mergeCell ref="A8:B8"/>
    <mergeCell ref="A11:B11"/>
    <mergeCell ref="A18:B18"/>
    <mergeCell ref="A32:B32"/>
    <mergeCell ref="A6:A7"/>
    <mergeCell ref="B6:B7"/>
    <mergeCell ref="C6:C7"/>
    <mergeCell ref="D6:D7"/>
    <mergeCell ref="E6:E7"/>
    <mergeCell ref="A1:G1"/>
    <mergeCell ref="A2:G2"/>
    <mergeCell ref="A3:G3"/>
    <mergeCell ref="A4:G4"/>
    <mergeCell ref="A5:G5"/>
  </mergeCells>
  <printOptions horizontalCentered="1"/>
  <pageMargins left="0.7" right="0.7" top="0.75" bottom="0.75" header="0.3" footer="0.3"/>
  <pageSetup scale="67" orientation="portrait" r:id="rId1"/>
  <ignoredErrors>
    <ignoredError sqref="C42:E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CoSTEM Inventory</vt:lpstr>
      <vt:lpstr>'CoSTEM Inventory'!Print_Area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2017-05-19T11:56:33Z</cp:lastPrinted>
  <dcterms:created xsi:type="dcterms:W3CDTF">2017-05-18T16:25:51Z</dcterms:created>
  <dcterms:modified xsi:type="dcterms:W3CDTF">2017-05-23T16:19:56Z</dcterms:modified>
</cp:coreProperties>
</file>