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EHR by Div and Program" sheetId="1" r:id="rId1"/>
  </sheets>
  <definedNames>
    <definedName name="_xlnm.Print_Area" localSheetId="0">'EHR by Div and Program'!$A$1:$F$49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C45" i="1" s="1"/>
  <c r="C44" i="1" s="1"/>
  <c r="C43" i="1" s="1"/>
  <c r="C42" i="1" s="1"/>
  <c r="C41" i="1" s="1"/>
  <c r="C40" i="1" s="1"/>
  <c r="C39" i="1" s="1"/>
  <c r="C38" i="1" s="1"/>
  <c r="C37" i="1" s="1"/>
  <c r="F43" i="1"/>
  <c r="E43" i="1"/>
  <c r="E42" i="1"/>
  <c r="F42" i="1" s="1"/>
  <c r="E41" i="1"/>
  <c r="F41" i="1" s="1"/>
  <c r="D40" i="1"/>
  <c r="E40" i="1" s="1"/>
  <c r="B40" i="1"/>
  <c r="F40" i="1" s="1"/>
  <c r="E39" i="1"/>
  <c r="F39" i="1" s="1"/>
  <c r="E38" i="1"/>
  <c r="F38" i="1" s="1"/>
  <c r="D37" i="1"/>
  <c r="B37" i="1"/>
  <c r="D36" i="1"/>
  <c r="C36" i="1"/>
  <c r="C35" i="1" s="1"/>
  <c r="C34" i="1" s="1"/>
  <c r="C33" i="1" s="1"/>
  <c r="C32" i="1" s="1"/>
  <c r="C31" i="1" s="1"/>
  <c r="C30" i="1" s="1"/>
  <c r="C29" i="1" s="1"/>
  <c r="C28" i="1" s="1"/>
  <c r="C27" i="1" s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C11" i="1" s="1"/>
  <c r="C10" i="1" s="1"/>
  <c r="C9" i="1" s="1"/>
  <c r="C8" i="1" s="1"/>
  <c r="C7" i="1" s="1"/>
  <c r="E35" i="1"/>
  <c r="F35" i="1" s="1"/>
  <c r="F34" i="1"/>
  <c r="E34" i="1"/>
  <c r="E33" i="1"/>
  <c r="D33" i="1"/>
  <c r="B33" i="1"/>
  <c r="F33" i="1" s="1"/>
  <c r="F32" i="1"/>
  <c r="E32" i="1"/>
  <c r="E31" i="1"/>
  <c r="F31" i="1" s="1"/>
  <c r="E30" i="1"/>
  <c r="F30" i="1" s="1"/>
  <c r="D29" i="1"/>
  <c r="E29" i="1" s="1"/>
  <c r="B29" i="1"/>
  <c r="F29" i="1" s="1"/>
  <c r="E28" i="1"/>
  <c r="F28" i="1" s="1"/>
  <c r="E27" i="1"/>
  <c r="F27" i="1" s="1"/>
  <c r="F26" i="1"/>
  <c r="E26" i="1"/>
  <c r="E25" i="1"/>
  <c r="F25" i="1" s="1"/>
  <c r="D24" i="1"/>
  <c r="B24" i="1"/>
  <c r="B23" i="1"/>
  <c r="F22" i="1"/>
  <c r="E22" i="1"/>
  <c r="E21" i="1"/>
  <c r="F21" i="1" s="1"/>
  <c r="E20" i="1"/>
  <c r="F20" i="1" s="1"/>
  <c r="E19" i="1"/>
  <c r="F19" i="1" s="1"/>
  <c r="D18" i="1"/>
  <c r="B18" i="1"/>
  <c r="E17" i="1"/>
  <c r="F17" i="1" s="1"/>
  <c r="D16" i="1"/>
  <c r="B16" i="1"/>
  <c r="D15" i="1"/>
  <c r="E15" i="1" s="1"/>
  <c r="F15" i="1" s="1"/>
  <c r="E14" i="1"/>
  <c r="F14" i="1" s="1"/>
  <c r="D13" i="1"/>
  <c r="E13" i="1" s="1"/>
  <c r="F13" i="1" s="1"/>
  <c r="B13" i="1"/>
  <c r="E12" i="1"/>
  <c r="F12" i="1" s="1"/>
  <c r="F11" i="1"/>
  <c r="E11" i="1"/>
  <c r="E10" i="1"/>
  <c r="D10" i="1"/>
  <c r="B10" i="1"/>
  <c r="B46" i="1" s="1"/>
  <c r="F9" i="1"/>
  <c r="E9" i="1"/>
  <c r="E8" i="1"/>
  <c r="D8" i="1"/>
  <c r="B8" i="1"/>
  <c r="B45" i="1" s="1"/>
  <c r="D7" i="1"/>
  <c r="B7" i="1"/>
  <c r="F16" i="1" l="1"/>
  <c r="F37" i="1"/>
  <c r="F24" i="1"/>
  <c r="F46" i="1"/>
  <c r="D23" i="1"/>
  <c r="E23" i="1" s="1"/>
  <c r="E24" i="1"/>
  <c r="D45" i="1"/>
  <c r="E45" i="1" s="1"/>
  <c r="F45" i="1" s="1"/>
  <c r="E37" i="1"/>
  <c r="E7" i="1"/>
  <c r="F7" i="1" s="1"/>
  <c r="E16" i="1"/>
  <c r="E18" i="1"/>
  <c r="F18" i="1" s="1"/>
  <c r="B44" i="1"/>
  <c r="B47" i="1"/>
  <c r="F8" i="1"/>
  <c r="F10" i="1"/>
  <c r="F23" i="1"/>
  <c r="D46" i="1"/>
  <c r="E46" i="1" s="1"/>
  <c r="E36" i="1"/>
  <c r="F36" i="1" s="1"/>
  <c r="D47" i="1"/>
  <c r="E47" i="1" l="1"/>
  <c r="F47" i="1" s="1"/>
  <c r="D44" i="1"/>
  <c r="E44" i="1" s="1"/>
  <c r="F44" i="1" s="1"/>
</calcChain>
</file>

<file path=xl/sharedStrings.xml><?xml version="1.0" encoding="utf-8"?>
<sst xmlns="http://schemas.openxmlformats.org/spreadsheetml/2006/main" count="53" uniqueCount="46">
  <si>
    <t>(Dollars in Millions)</t>
  </si>
  <si>
    <t>FY 2017
(TBD)</t>
  </si>
  <si>
    <t>Amount</t>
  </si>
  <si>
    <t>Percent</t>
  </si>
  <si>
    <t>NSF INCLUDES</t>
  </si>
  <si>
    <t>FY 2016 Actual</t>
  </si>
  <si>
    <t>FY 2018
Request</t>
  </si>
  <si>
    <t>National Science Foundation</t>
  </si>
  <si>
    <t>FY 2018 Request to Congress</t>
  </si>
  <si>
    <t>FY 2018 Request
Change Over
FY 2016 Actual</t>
  </si>
  <si>
    <t>Historically Black Colleges and Universities Undergraduate 
   Program (HBCU-UP)</t>
  </si>
  <si>
    <t>Tribal Colleges and Universities Program (TCUP)</t>
  </si>
  <si>
    <t>Cybercorps®: Scholarship for Service (SFS)</t>
  </si>
  <si>
    <t>Graduate Research Fellowship (GRF)</t>
  </si>
  <si>
    <t>Discovery Research PreK-12 (DRK-12)</t>
  </si>
  <si>
    <t>Advanced Technological Education (ATE)</t>
  </si>
  <si>
    <t>Improving Undergraduate STEM Education (IUSE)</t>
  </si>
  <si>
    <t>Louis Stokes Alliances for Minority Participation (LSAMP)</t>
  </si>
  <si>
    <t>Advancing Informal STEM Learning (AISL)</t>
  </si>
  <si>
    <t>Education and Human Resources Funding by Division and Program</t>
  </si>
  <si>
    <t>Division of Research on Learning in Formal 
   and Informal Settings (DRL)</t>
  </si>
  <si>
    <t>Learning and Learning Environments</t>
  </si>
  <si>
    <t>EHR Core Research (ECR): STEM Learning</t>
  </si>
  <si>
    <t>Broadening Participation and Institutional Capacity</t>
  </si>
  <si>
    <t>STEM Professional Workforce</t>
  </si>
  <si>
    <t xml:space="preserve">Science, Technology, Engineering, and Mathematics
   + Computing (STEM + C) Partnerships  </t>
  </si>
  <si>
    <t>Division of Graduate Education (DGE)</t>
  </si>
  <si>
    <t>Project and Program Evaluation (PPE)</t>
  </si>
  <si>
    <t>EHR Core Research (ECR): STEM Professional Workforce Preparation</t>
  </si>
  <si>
    <r>
      <t>NSF Research Traineeship (NRT)</t>
    </r>
    <r>
      <rPr>
        <vertAlign val="superscript"/>
        <sz val="11"/>
        <rFont val="Arial"/>
        <family val="2"/>
      </rPr>
      <t>1</t>
    </r>
  </si>
  <si>
    <t>Division of Human Resource Development (HRD)</t>
  </si>
  <si>
    <t>ADVANCE</t>
  </si>
  <si>
    <t>Alliances for Graduate Education and the Professoriate (AGEP)</t>
  </si>
  <si>
    <t>EHR Core Research (ECR): Broadening Participation and
   Institutional Capacity in STEM</t>
  </si>
  <si>
    <t>Centers for Research Excellence in Science and Technology
   (CREST)</t>
  </si>
  <si>
    <t>Excellence Awards in Science and Engineering (EASE)</t>
  </si>
  <si>
    <t>Division of Undergraduate Education (DUE)</t>
  </si>
  <si>
    <t>EHR Core Research (ECR): STEM Learning Environments</t>
  </si>
  <si>
    <r>
      <t>NSF Innovation Corps (I-Corps™)</t>
    </r>
    <r>
      <rPr>
        <vertAlign val="superscript"/>
        <sz val="11"/>
        <rFont val="Arial"/>
        <family val="2"/>
      </rPr>
      <t>2</t>
    </r>
  </si>
  <si>
    <t>Robert Noyce Teacher Scholarship Program (Noyce)</t>
  </si>
  <si>
    <t>Total, EHR</t>
  </si>
  <si>
    <t>Total, Learning and Learning Environments</t>
  </si>
  <si>
    <t>Total, Broadening Participation and Institutional Capacity</t>
  </si>
  <si>
    <t>Total, STEM Professional Workforce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</si>
  <si>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Outyear commitments for Integrative Graduate Education and Research Traineeship (IGERT) are included in the NRT line and were $10,000 in FY 2016 for DGE. There is no IGERT funding beyond FY 2016.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</si>
  <si>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 FY 2018, NSF will invest $26.15 million on I-Corps™; EHR will not be contributing to the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</si>
</sst>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[$-10409]#,##0.00;\-#,##0.00"/>
    <numFmt numFmtId="168" formatCode="[$-10409]0.00"/>
    <numFmt numFmtId="169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sz val="11"/>
      <color theme="1"/>
      <name val="Times New Roman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10" fillId="2" borderId="18" xfId="0" applyFont="1" applyFill="1" applyBorder="1" applyAlignment="1">
      <alignment vertical="top" wrapText="1"/>
    </xf>
    <xf numFmtId="166" fontId="10" fillId="2" borderId="7" xfId="0" applyNumberFormat="1" applyFont="1" applyFill="1" applyBorder="1" applyAlignment="1">
      <alignment horizontal="right" vertical="top" wrapText="1"/>
    </xf>
    <xf numFmtId="164" fontId="10" fillId="2" borderId="7" xfId="0" applyNumberFormat="1" applyFont="1" applyFill="1" applyBorder="1" applyAlignment="1">
      <alignment horizontal="right" vertical="top" wrapText="1" indent="2"/>
    </xf>
    <xf numFmtId="166" fontId="10" fillId="2" borderId="19" xfId="0" applyNumberFormat="1" applyFont="1" applyFill="1" applyBorder="1" applyAlignment="1">
      <alignment horizontal="right" vertical="top" wrapText="1"/>
    </xf>
    <xf numFmtId="165" fontId="10" fillId="2" borderId="19" xfId="3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 indent="2"/>
    </xf>
    <xf numFmtId="164" fontId="10" fillId="0" borderId="15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165" fontId="10" fillId="0" borderId="16" xfId="3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left" vertical="top" wrapText="1"/>
    </xf>
    <xf numFmtId="168" fontId="11" fillId="0" borderId="0" xfId="0" applyNumberFormat="1" applyFont="1" applyFill="1" applyBorder="1" applyAlignment="1" applyProtection="1">
      <alignment horizontal="right" vertical="top" wrapText="1"/>
      <protection locked="0"/>
    </xf>
    <xf numFmtId="164" fontId="9" fillId="0" borderId="0" xfId="0" applyNumberFormat="1" applyFont="1" applyFill="1" applyBorder="1" applyAlignment="1">
      <alignment horizontal="right" vertical="top" wrapText="1" indent="2"/>
    </xf>
    <xf numFmtId="167" fontId="11" fillId="0" borderId="16" xfId="0" applyNumberFormat="1" applyFont="1" applyFill="1" applyBorder="1" applyAlignment="1" applyProtection="1">
      <alignment vertical="top" wrapText="1"/>
      <protection locked="0"/>
    </xf>
    <xf numFmtId="4" fontId="9" fillId="0" borderId="0" xfId="0" applyNumberFormat="1" applyFont="1" applyFill="1" applyBorder="1" applyAlignment="1">
      <alignment horizontal="right" vertical="top" wrapText="1"/>
    </xf>
    <xf numFmtId="165" fontId="9" fillId="0" borderId="16" xfId="3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left" vertical="top" wrapText="1"/>
    </xf>
    <xf numFmtId="164" fontId="10" fillId="0" borderId="16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12" fillId="0" borderId="0" xfId="4" applyNumberFormat="1" applyFont="1" applyFill="1" applyBorder="1" applyAlignment="1" applyProtection="1">
      <alignment horizontal="right" wrapText="1" readingOrder="1"/>
      <protection locked="0"/>
    </xf>
    <xf numFmtId="164" fontId="9" fillId="0" borderId="2" xfId="0" applyNumberFormat="1" applyFont="1" applyFill="1" applyBorder="1" applyAlignment="1">
      <alignment horizontal="right" vertical="top" wrapText="1" indent="2"/>
    </xf>
    <xf numFmtId="167" fontId="11" fillId="0" borderId="17" xfId="0" applyNumberFormat="1" applyFont="1" applyFill="1" applyBorder="1" applyAlignment="1" applyProtection="1">
      <alignment vertical="top" wrapText="1"/>
      <protection locked="0"/>
    </xf>
    <xf numFmtId="169" fontId="5" fillId="0" borderId="0" xfId="0" applyNumberFormat="1" applyFont="1"/>
    <xf numFmtId="0" fontId="9" fillId="0" borderId="14" xfId="0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right" vertical="top" wrapText="1"/>
    </xf>
    <xf numFmtId="166" fontId="10" fillId="2" borderId="2" xfId="0" applyNumberFormat="1" applyFont="1" applyFill="1" applyBorder="1" applyAlignment="1">
      <alignment horizontal="right" vertical="top" wrapText="1"/>
    </xf>
    <xf numFmtId="164" fontId="10" fillId="2" borderId="2" xfId="0" applyNumberFormat="1" applyFont="1" applyFill="1" applyBorder="1" applyAlignment="1">
      <alignment horizontal="right" vertical="top" wrapText="1" indent="2"/>
    </xf>
    <xf numFmtId="164" fontId="10" fillId="0" borderId="4" xfId="0" applyNumberFormat="1" applyFont="1" applyFill="1" applyBorder="1" applyAlignment="1">
      <alignment horizontal="right" vertical="top" wrapText="1" indent="2"/>
    </xf>
    <xf numFmtId="0" fontId="5" fillId="0" borderId="0" xfId="0" applyFont="1" applyFill="1"/>
    <xf numFmtId="164" fontId="9" fillId="0" borderId="4" xfId="0" applyNumberFormat="1" applyFont="1" applyFill="1" applyBorder="1" applyAlignment="1">
      <alignment horizontal="right" vertical="top" wrapText="1" indent="2"/>
    </xf>
    <xf numFmtId="164" fontId="9" fillId="0" borderId="16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165" fontId="9" fillId="0" borderId="17" xfId="3" applyNumberFormat="1" applyFont="1" applyFill="1" applyBorder="1" applyAlignment="1">
      <alignment horizontal="right" vertical="top" wrapText="1"/>
    </xf>
    <xf numFmtId="0" fontId="10" fillId="3" borderId="20" xfId="0" applyFont="1" applyFill="1" applyBorder="1" applyAlignment="1">
      <alignment vertical="top" wrapText="1"/>
    </xf>
    <xf numFmtId="166" fontId="10" fillId="3" borderId="6" xfId="0" applyNumberFormat="1" applyFont="1" applyFill="1" applyBorder="1" applyAlignment="1">
      <alignment horizontal="right" vertical="top" wrapText="1"/>
    </xf>
    <xf numFmtId="164" fontId="10" fillId="3" borderId="6" xfId="0" applyNumberFormat="1" applyFont="1" applyFill="1" applyBorder="1" applyAlignment="1">
      <alignment horizontal="right" vertical="top" wrapText="1" indent="2"/>
    </xf>
    <xf numFmtId="166" fontId="10" fillId="3" borderId="21" xfId="0" applyNumberFormat="1" applyFont="1" applyFill="1" applyBorder="1" applyAlignment="1">
      <alignment horizontal="right" vertical="top" wrapText="1"/>
    </xf>
    <xf numFmtId="166" fontId="10" fillId="2" borderId="1" xfId="0" applyNumberFormat="1" applyFont="1" applyFill="1" applyBorder="1" applyAlignment="1">
      <alignment horizontal="right" vertical="top" wrapText="1"/>
    </xf>
    <xf numFmtId="165" fontId="10" fillId="2" borderId="12" xfId="3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 wrapText="1"/>
    </xf>
    <xf numFmtId="166" fontId="9" fillId="0" borderId="3" xfId="0" applyNumberFormat="1" applyFont="1" applyFill="1" applyBorder="1" applyAlignment="1">
      <alignment horizontal="right" vertical="top" wrapText="1"/>
    </xf>
    <xf numFmtId="166" fontId="9" fillId="0" borderId="9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right" vertical="top" wrapText="1"/>
    </xf>
    <xf numFmtId="166" fontId="9" fillId="0" borderId="16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 wrapText="1" indent="2"/>
    </xf>
    <xf numFmtId="166" fontId="9" fillId="0" borderId="12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65" fontId="10" fillId="0" borderId="12" xfId="3" applyNumberFormat="1" applyFont="1" applyFill="1" applyBorder="1" applyAlignment="1">
      <alignment horizontal="right" vertical="top" wrapText="1"/>
    </xf>
    <xf numFmtId="0" fontId="4" fillId="0" borderId="0" xfId="0" applyFont="1"/>
    <xf numFmtId="0" fontId="12" fillId="0" borderId="0" xfId="0" applyFont="1"/>
    <xf numFmtId="0" fontId="2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5" xfId="4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workbookViewId="0">
      <selection sqref="A1:F1"/>
    </sheetView>
  </sheetViews>
  <sheetFormatPr defaultColWidth="8.6640625" defaultRowHeight="13.8" x14ac:dyDescent="0.25"/>
  <cols>
    <col min="1" max="1" width="56.77734375" style="1" customWidth="1"/>
    <col min="2" max="3" width="10.77734375" style="1" customWidth="1"/>
    <col min="4" max="4" width="10.77734375" style="63" customWidth="1"/>
    <col min="5" max="6" width="10.77734375" style="1" customWidth="1"/>
    <col min="7" max="7" width="8.6640625" style="1"/>
    <col min="8" max="8" width="9.5546875" style="1" bestFit="1" customWidth="1"/>
    <col min="9" max="13" width="8.6640625" style="1"/>
    <col min="14" max="14" width="13.44140625" style="1" customWidth="1"/>
    <col min="15" max="16384" width="8.6640625" style="1"/>
  </cols>
  <sheetData>
    <row r="1" spans="1:6" ht="15.6" x14ac:dyDescent="0.25">
      <c r="A1" s="66" t="s">
        <v>7</v>
      </c>
      <c r="B1" s="66"/>
      <c r="C1" s="66"/>
      <c r="D1" s="66"/>
      <c r="E1" s="66"/>
      <c r="F1" s="66"/>
    </row>
    <row r="2" spans="1:6" ht="16.5" customHeight="1" x14ac:dyDescent="0.25">
      <c r="A2" s="66" t="s">
        <v>19</v>
      </c>
      <c r="B2" s="66"/>
      <c r="C2" s="66"/>
      <c r="D2" s="66"/>
      <c r="E2" s="66"/>
      <c r="F2" s="66"/>
    </row>
    <row r="3" spans="1:6" ht="15.6" x14ac:dyDescent="0.25">
      <c r="A3" s="66" t="s">
        <v>8</v>
      </c>
      <c r="B3" s="66"/>
      <c r="C3" s="66"/>
      <c r="D3" s="66"/>
      <c r="E3" s="66"/>
      <c r="F3" s="66"/>
    </row>
    <row r="4" spans="1:6" s="2" customFormat="1" ht="15" customHeight="1" thickBot="1" x14ac:dyDescent="0.35">
      <c r="A4" s="67" t="s">
        <v>0</v>
      </c>
      <c r="B4" s="67"/>
      <c r="C4" s="67"/>
      <c r="D4" s="67"/>
      <c r="E4" s="67"/>
      <c r="F4" s="67"/>
    </row>
    <row r="5" spans="1:6" ht="42" customHeight="1" x14ac:dyDescent="0.25">
      <c r="A5" s="3"/>
      <c r="B5" s="68" t="s">
        <v>5</v>
      </c>
      <c r="C5" s="68" t="s">
        <v>1</v>
      </c>
      <c r="D5" s="70" t="s">
        <v>6</v>
      </c>
      <c r="E5" s="72" t="s">
        <v>9</v>
      </c>
      <c r="F5" s="73"/>
    </row>
    <row r="6" spans="1:6" ht="13.8" customHeight="1" x14ac:dyDescent="0.25">
      <c r="A6" s="4"/>
      <c r="B6" s="69"/>
      <c r="C6" s="69"/>
      <c r="D6" s="71"/>
      <c r="E6" s="5" t="s">
        <v>2</v>
      </c>
      <c r="F6" s="6" t="s">
        <v>3</v>
      </c>
    </row>
    <row r="7" spans="1:6" s="2" customFormat="1" ht="27.6" x14ac:dyDescent="0.3">
      <c r="A7" s="7" t="s">
        <v>20</v>
      </c>
      <c r="B7" s="8">
        <f>SUM(B8,B10,B13)</f>
        <v>224.31891100000001</v>
      </c>
      <c r="C7" s="9">
        <f t="shared" ref="C7:D22" si="0">SUM(C8,C10,C13)</f>
        <v>0</v>
      </c>
      <c r="D7" s="10">
        <f t="shared" si="0"/>
        <v>199.57</v>
      </c>
      <c r="E7" s="8">
        <f>D7-B7</f>
        <v>-24.748911000000021</v>
      </c>
      <c r="F7" s="11">
        <f>IF(B7=0,"N/A",E7/B7)</f>
        <v>-0.11032913315097193</v>
      </c>
    </row>
    <row r="8" spans="1:6" ht="14.4" customHeight="1" x14ac:dyDescent="0.25">
      <c r="A8" s="12" t="s">
        <v>21</v>
      </c>
      <c r="B8" s="13">
        <f>B9</f>
        <v>25.647351</v>
      </c>
      <c r="C8" s="14">
        <f t="shared" si="0"/>
        <v>0</v>
      </c>
      <c r="D8" s="15">
        <f t="shared" ref="D8" si="1">D9</f>
        <v>34.33</v>
      </c>
      <c r="E8" s="16">
        <f t="shared" ref="E8:E47" si="2">D8-B8</f>
        <v>8.6826489999999978</v>
      </c>
      <c r="F8" s="17">
        <f t="shared" ref="F8:F47" si="3">IF(B8=0,"N/A",E8/B8)</f>
        <v>0.33853979695602865</v>
      </c>
    </row>
    <row r="9" spans="1:6" ht="14.4" customHeight="1" x14ac:dyDescent="0.25">
      <c r="A9" s="18" t="s">
        <v>22</v>
      </c>
      <c r="B9" s="19">
        <v>25.647351</v>
      </c>
      <c r="C9" s="20">
        <f t="shared" si="0"/>
        <v>0</v>
      </c>
      <c r="D9" s="21">
        <v>34.33</v>
      </c>
      <c r="E9" s="22">
        <f t="shared" si="2"/>
        <v>8.6826489999999978</v>
      </c>
      <c r="F9" s="23">
        <f t="shared" si="3"/>
        <v>0.33853979695602865</v>
      </c>
    </row>
    <row r="10" spans="1:6" ht="14.4" customHeight="1" x14ac:dyDescent="0.25">
      <c r="A10" s="24" t="s">
        <v>23</v>
      </c>
      <c r="B10" s="13">
        <f>SUM(B11:B12)</f>
        <v>146.79699399999998</v>
      </c>
      <c r="C10" s="14">
        <f t="shared" si="0"/>
        <v>0</v>
      </c>
      <c r="D10" s="25">
        <f t="shared" ref="D10" si="4">SUM(D11:D12)</f>
        <v>145.24</v>
      </c>
      <c r="E10" s="16">
        <f t="shared" si="2"/>
        <v>-1.5569939999999747</v>
      </c>
      <c r="F10" s="17">
        <f t="shared" si="3"/>
        <v>-1.0606443344473217E-2</v>
      </c>
    </row>
    <row r="11" spans="1:6" ht="14.4" customHeight="1" x14ac:dyDescent="0.25">
      <c r="A11" s="18" t="s">
        <v>18</v>
      </c>
      <c r="B11" s="26">
        <v>62.498987999999997</v>
      </c>
      <c r="C11" s="20">
        <f t="shared" si="0"/>
        <v>0</v>
      </c>
      <c r="D11" s="21">
        <v>62.5</v>
      </c>
      <c r="E11" s="27">
        <f>ROUND(D11-B11,2)</f>
        <v>0</v>
      </c>
      <c r="F11" s="23">
        <f t="shared" si="3"/>
        <v>0</v>
      </c>
    </row>
    <row r="12" spans="1:6" ht="14.4" customHeight="1" x14ac:dyDescent="0.25">
      <c r="A12" s="18" t="s">
        <v>14</v>
      </c>
      <c r="B12" s="19">
        <v>84.298006000000001</v>
      </c>
      <c r="C12" s="20">
        <f t="shared" si="0"/>
        <v>0</v>
      </c>
      <c r="D12" s="21">
        <v>82.74</v>
      </c>
      <c r="E12" s="22">
        <f t="shared" si="2"/>
        <v>-1.558006000000006</v>
      </c>
      <c r="F12" s="23">
        <f t="shared" si="3"/>
        <v>-1.8482121629306462E-2</v>
      </c>
    </row>
    <row r="13" spans="1:6" ht="14.4" customHeight="1" x14ac:dyDescent="0.25">
      <c r="A13" s="12" t="s">
        <v>24</v>
      </c>
      <c r="B13" s="13">
        <f>B14</f>
        <v>51.874566000000002</v>
      </c>
      <c r="C13" s="14">
        <f t="shared" si="0"/>
        <v>0</v>
      </c>
      <c r="D13" s="25">
        <f t="shared" ref="D13" si="5">D14</f>
        <v>20</v>
      </c>
      <c r="E13" s="16">
        <f t="shared" si="2"/>
        <v>-31.874566000000002</v>
      </c>
      <c r="F13" s="17">
        <f t="shared" si="3"/>
        <v>-0.61445460575034017</v>
      </c>
    </row>
    <row r="14" spans="1:6" ht="27.6" x14ac:dyDescent="0.25">
      <c r="A14" s="18" t="s">
        <v>25</v>
      </c>
      <c r="B14" s="19">
        <v>51.874566000000002</v>
      </c>
      <c r="C14" s="28">
        <f t="shared" si="0"/>
        <v>0</v>
      </c>
      <c r="D14" s="29">
        <v>20</v>
      </c>
      <c r="E14" s="22">
        <f t="shared" si="2"/>
        <v>-31.874566000000002</v>
      </c>
      <c r="F14" s="23">
        <f t="shared" si="3"/>
        <v>-0.61445460575034017</v>
      </c>
    </row>
    <row r="15" spans="1:6" x14ac:dyDescent="0.25">
      <c r="A15" s="7" t="s">
        <v>26</v>
      </c>
      <c r="B15" s="8">
        <v>278.18928299999999</v>
      </c>
      <c r="C15" s="9">
        <f t="shared" si="0"/>
        <v>0</v>
      </c>
      <c r="D15" s="10">
        <f>SUM(D16,D18)</f>
        <v>221.29000000000002</v>
      </c>
      <c r="E15" s="8">
        <f t="shared" si="2"/>
        <v>-56.899282999999969</v>
      </c>
      <c r="F15" s="11">
        <f t="shared" si="3"/>
        <v>-0.20453441766841884</v>
      </c>
    </row>
    <row r="16" spans="1:6" ht="14.4" customHeight="1" x14ac:dyDescent="0.25">
      <c r="A16" s="12" t="s">
        <v>21</v>
      </c>
      <c r="B16" s="13">
        <f>SUM(B17:B17)</f>
        <v>14.571154999999999</v>
      </c>
      <c r="C16" s="14">
        <f t="shared" si="0"/>
        <v>0</v>
      </c>
      <c r="D16" s="15">
        <f t="shared" ref="D16" si="6">SUM(D17:D17)</f>
        <v>9</v>
      </c>
      <c r="E16" s="16">
        <f t="shared" si="2"/>
        <v>-5.5711549999999992</v>
      </c>
      <c r="F16" s="17">
        <f t="shared" si="3"/>
        <v>-0.3823413449379956</v>
      </c>
    </row>
    <row r="17" spans="1:8" ht="14.4" customHeight="1" x14ac:dyDescent="0.25">
      <c r="A17" s="18" t="s">
        <v>27</v>
      </c>
      <c r="B17" s="19">
        <v>14.571154999999999</v>
      </c>
      <c r="C17" s="20">
        <f t="shared" si="0"/>
        <v>0</v>
      </c>
      <c r="D17" s="21">
        <v>9</v>
      </c>
      <c r="E17" s="22">
        <f t="shared" si="2"/>
        <v>-5.5711549999999992</v>
      </c>
      <c r="F17" s="23">
        <f t="shared" si="3"/>
        <v>-0.3823413449379956</v>
      </c>
    </row>
    <row r="18" spans="1:8" ht="14.4" customHeight="1" x14ac:dyDescent="0.25">
      <c r="A18" s="12" t="s">
        <v>24</v>
      </c>
      <c r="B18" s="13">
        <f>SUM(B19:B22)</f>
        <v>263.39854200000002</v>
      </c>
      <c r="C18" s="14">
        <f t="shared" si="0"/>
        <v>0</v>
      </c>
      <c r="D18" s="25">
        <f>SUM(D19:D22)</f>
        <v>212.29000000000002</v>
      </c>
      <c r="E18" s="16">
        <f t="shared" si="2"/>
        <v>-51.108542</v>
      </c>
      <c r="F18" s="17">
        <f t="shared" si="3"/>
        <v>-0.19403502241102003</v>
      </c>
    </row>
    <row r="19" spans="1:8" ht="14.4" customHeight="1" x14ac:dyDescent="0.25">
      <c r="A19" s="18" t="s">
        <v>28</v>
      </c>
      <c r="B19" s="19">
        <v>15.998601000000001</v>
      </c>
      <c r="C19" s="20">
        <f t="shared" si="0"/>
        <v>0</v>
      </c>
      <c r="D19" s="21">
        <v>15.97</v>
      </c>
      <c r="E19" s="22">
        <f t="shared" si="2"/>
        <v>-2.8601000000000099E-2</v>
      </c>
      <c r="F19" s="23">
        <f t="shared" si="3"/>
        <v>-1.7877188136637759E-3</v>
      </c>
    </row>
    <row r="20" spans="1:8" ht="14.4" customHeight="1" x14ac:dyDescent="0.25">
      <c r="A20" s="18" t="s">
        <v>12</v>
      </c>
      <c r="B20" s="26">
        <v>49.983196</v>
      </c>
      <c r="C20" s="20">
        <f t="shared" si="0"/>
        <v>0</v>
      </c>
      <c r="D20" s="21">
        <v>40</v>
      </c>
      <c r="E20" s="22">
        <f t="shared" si="2"/>
        <v>-9.9831959999999995</v>
      </c>
      <c r="F20" s="23">
        <f t="shared" si="3"/>
        <v>-0.19973104560980853</v>
      </c>
    </row>
    <row r="21" spans="1:8" ht="14.4" customHeight="1" x14ac:dyDescent="0.25">
      <c r="A21" s="18" t="s">
        <v>13</v>
      </c>
      <c r="B21" s="26">
        <v>166.382879</v>
      </c>
      <c r="C21" s="20">
        <f t="shared" si="0"/>
        <v>0</v>
      </c>
      <c r="D21" s="21">
        <v>123.27</v>
      </c>
      <c r="E21" s="22">
        <f t="shared" si="2"/>
        <v>-43.112879000000007</v>
      </c>
      <c r="F21" s="23">
        <f t="shared" si="3"/>
        <v>-0.25911848177600055</v>
      </c>
      <c r="H21" s="30"/>
    </row>
    <row r="22" spans="1:8" ht="14.4" customHeight="1" x14ac:dyDescent="0.25">
      <c r="A22" s="31" t="s">
        <v>29</v>
      </c>
      <c r="B22" s="32">
        <v>31.033866</v>
      </c>
      <c r="C22" s="28">
        <f t="shared" si="0"/>
        <v>0</v>
      </c>
      <c r="D22" s="29">
        <v>33.049999999999997</v>
      </c>
      <c r="E22" s="22">
        <f t="shared" si="2"/>
        <v>2.0161339999999974</v>
      </c>
      <c r="F22" s="23">
        <f t="shared" si="3"/>
        <v>6.4965608860977797E-2</v>
      </c>
    </row>
    <row r="23" spans="1:8" ht="14.4" customHeight="1" x14ac:dyDescent="0.25">
      <c r="A23" s="7" t="s">
        <v>30</v>
      </c>
      <c r="B23" s="33">
        <f t="shared" ref="B23:D23" si="7">SUM(B24,B29,B33)</f>
        <v>149.308851</v>
      </c>
      <c r="C23" s="34">
        <f t="shared" ref="C23:C47" si="8">SUM(C24,C26,C29)</f>
        <v>0</v>
      </c>
      <c r="D23" s="10">
        <f t="shared" si="7"/>
        <v>135.30000000000001</v>
      </c>
      <c r="E23" s="8">
        <f t="shared" si="2"/>
        <v>-14.008850999999993</v>
      </c>
      <c r="F23" s="11">
        <f t="shared" si="3"/>
        <v>-9.3824652096478806E-2</v>
      </c>
    </row>
    <row r="24" spans="1:8" ht="14.4" customHeight="1" x14ac:dyDescent="0.25">
      <c r="A24" s="12" t="s">
        <v>21</v>
      </c>
      <c r="B24" s="13">
        <f>SUM(B25:B28)</f>
        <v>58.493175999999998</v>
      </c>
      <c r="C24" s="35">
        <f t="shared" si="8"/>
        <v>0</v>
      </c>
      <c r="D24" s="15">
        <f t="shared" ref="D24" si="9">SUM(D25:D28)</f>
        <v>56.53</v>
      </c>
      <c r="E24" s="16">
        <f t="shared" si="2"/>
        <v>-1.9631759999999971</v>
      </c>
      <c r="F24" s="17">
        <f t="shared" si="3"/>
        <v>-3.356247915141413E-2</v>
      </c>
    </row>
    <row r="25" spans="1:8" ht="14.4" customHeight="1" x14ac:dyDescent="0.25">
      <c r="A25" s="18" t="s">
        <v>31</v>
      </c>
      <c r="B25" s="19">
        <v>1.4799739999999999</v>
      </c>
      <c r="C25" s="20">
        <f t="shared" si="8"/>
        <v>0</v>
      </c>
      <c r="D25" s="21">
        <v>1.53</v>
      </c>
      <c r="E25" s="22">
        <f t="shared" si="2"/>
        <v>5.0026000000000126E-2</v>
      </c>
      <c r="F25" s="23">
        <f t="shared" si="3"/>
        <v>3.3801945169307117E-2</v>
      </c>
    </row>
    <row r="26" spans="1:8" ht="14.4" customHeight="1" x14ac:dyDescent="0.25">
      <c r="A26" s="18" t="s">
        <v>32</v>
      </c>
      <c r="B26" s="26">
        <v>7.9971129999999997</v>
      </c>
      <c r="C26" s="20">
        <f t="shared" si="8"/>
        <v>0</v>
      </c>
      <c r="D26" s="21">
        <v>7</v>
      </c>
      <c r="E26" s="22">
        <f t="shared" si="2"/>
        <v>-0.99711299999999969</v>
      </c>
      <c r="F26" s="23">
        <f t="shared" si="3"/>
        <v>-0.12468412038194281</v>
      </c>
    </row>
    <row r="27" spans="1:8" ht="27.6" x14ac:dyDescent="0.25">
      <c r="A27" s="18" t="s">
        <v>10</v>
      </c>
      <c r="B27" s="26">
        <v>35.009239999999998</v>
      </c>
      <c r="C27" s="20">
        <f t="shared" si="8"/>
        <v>0</v>
      </c>
      <c r="D27" s="21">
        <v>35</v>
      </c>
      <c r="E27" s="22">
        <f t="shared" si="2"/>
        <v>-9.2399999999983606E-3</v>
      </c>
      <c r="F27" s="23">
        <f t="shared" si="3"/>
        <v>-2.6393032239484091E-4</v>
      </c>
    </row>
    <row r="28" spans="1:8" ht="14.4" customHeight="1" x14ac:dyDescent="0.25">
      <c r="A28" s="18" t="s">
        <v>11</v>
      </c>
      <c r="B28" s="26">
        <v>14.006849000000001</v>
      </c>
      <c r="C28" s="20">
        <f t="shared" si="8"/>
        <v>0</v>
      </c>
      <c r="D28" s="21">
        <v>13</v>
      </c>
      <c r="E28" s="22">
        <f t="shared" si="2"/>
        <v>-1.0068490000000008</v>
      </c>
      <c r="F28" s="23">
        <f t="shared" si="3"/>
        <v>-7.1882619709829149E-2</v>
      </c>
    </row>
    <row r="29" spans="1:8" ht="14.4" customHeight="1" x14ac:dyDescent="0.25">
      <c r="A29" s="24" t="s">
        <v>23</v>
      </c>
      <c r="B29" s="13">
        <f t="shared" ref="B29:D29" si="10">SUM(B30:B32)</f>
        <v>61.185820000000007</v>
      </c>
      <c r="C29" s="14">
        <f t="shared" si="8"/>
        <v>0</v>
      </c>
      <c r="D29" s="25">
        <f t="shared" si="10"/>
        <v>50.95</v>
      </c>
      <c r="E29" s="16">
        <f t="shared" si="2"/>
        <v>-10.235820000000004</v>
      </c>
      <c r="F29" s="17">
        <f t="shared" si="3"/>
        <v>-0.16729072193524583</v>
      </c>
    </row>
    <row r="30" spans="1:8" ht="30" customHeight="1" x14ac:dyDescent="0.25">
      <c r="A30" s="18" t="s">
        <v>33</v>
      </c>
      <c r="B30" s="19">
        <v>12.897486000000001</v>
      </c>
      <c r="C30" s="20">
        <f t="shared" si="8"/>
        <v>0</v>
      </c>
      <c r="D30" s="21">
        <v>7.28</v>
      </c>
      <c r="E30" s="22">
        <f t="shared" si="2"/>
        <v>-5.6174860000000004</v>
      </c>
      <c r="F30" s="23">
        <f t="shared" si="3"/>
        <v>-0.43554891240044769</v>
      </c>
    </row>
    <row r="31" spans="1:8" s="36" customFormat="1" ht="14.4" customHeight="1" x14ac:dyDescent="0.25">
      <c r="A31" s="18" t="s">
        <v>4</v>
      </c>
      <c r="B31" s="26">
        <v>2.2752569999999999</v>
      </c>
      <c r="C31" s="20">
        <f t="shared" si="8"/>
        <v>0</v>
      </c>
      <c r="D31" s="21">
        <v>3</v>
      </c>
      <c r="E31" s="22">
        <f t="shared" si="2"/>
        <v>0.72474300000000014</v>
      </c>
      <c r="F31" s="23">
        <f t="shared" si="3"/>
        <v>0.31853236799183571</v>
      </c>
    </row>
    <row r="32" spans="1:8" ht="14.4" customHeight="1" x14ac:dyDescent="0.25">
      <c r="A32" s="18" t="s">
        <v>17</v>
      </c>
      <c r="B32" s="26">
        <v>46.013077000000003</v>
      </c>
      <c r="C32" s="20">
        <f t="shared" si="8"/>
        <v>0</v>
      </c>
      <c r="D32" s="21">
        <v>40.67</v>
      </c>
      <c r="E32" s="22">
        <f t="shared" si="2"/>
        <v>-5.343077000000001</v>
      </c>
      <c r="F32" s="23">
        <f t="shared" si="3"/>
        <v>-0.11612083669170833</v>
      </c>
    </row>
    <row r="33" spans="1:15" ht="14.4" customHeight="1" x14ac:dyDescent="0.25">
      <c r="A33" s="12" t="s">
        <v>24</v>
      </c>
      <c r="B33" s="13">
        <f>SUM(B34:B35)</f>
        <v>29.629854999999999</v>
      </c>
      <c r="C33" s="14">
        <f t="shared" si="8"/>
        <v>0</v>
      </c>
      <c r="D33" s="25">
        <f t="shared" ref="D33" si="11">SUM(D34:D35)</f>
        <v>27.82</v>
      </c>
      <c r="E33" s="16">
        <f t="shared" si="2"/>
        <v>-1.8098549999999989</v>
      </c>
      <c r="F33" s="17">
        <f t="shared" si="3"/>
        <v>-6.1082141643960086E-2</v>
      </c>
    </row>
    <row r="34" spans="1:15" ht="27" customHeight="1" x14ac:dyDescent="0.25">
      <c r="A34" s="18" t="s">
        <v>34</v>
      </c>
      <c r="B34" s="26">
        <v>24.036695999999999</v>
      </c>
      <c r="C34" s="20">
        <f t="shared" si="8"/>
        <v>0</v>
      </c>
      <c r="D34" s="21">
        <v>24</v>
      </c>
      <c r="E34" s="22">
        <f t="shared" si="2"/>
        <v>-3.6695999999999174E-2</v>
      </c>
      <c r="F34" s="23">
        <f t="shared" si="3"/>
        <v>-1.526665728101698E-3</v>
      </c>
    </row>
    <row r="35" spans="1:15" ht="14.4" customHeight="1" x14ac:dyDescent="0.25">
      <c r="A35" s="18" t="s">
        <v>35</v>
      </c>
      <c r="B35" s="19">
        <v>5.593159</v>
      </c>
      <c r="C35" s="28">
        <f t="shared" si="8"/>
        <v>0</v>
      </c>
      <c r="D35" s="29">
        <v>3.82</v>
      </c>
      <c r="E35" s="22">
        <f t="shared" si="2"/>
        <v>-1.7731590000000002</v>
      </c>
      <c r="F35" s="23">
        <f t="shared" si="3"/>
        <v>-0.3170228130471528</v>
      </c>
    </row>
    <row r="36" spans="1:15" ht="14.4" customHeight="1" x14ac:dyDescent="0.25">
      <c r="A36" s="7" t="s">
        <v>36</v>
      </c>
      <c r="B36" s="8">
        <v>232.28614899999999</v>
      </c>
      <c r="C36" s="34">
        <f t="shared" si="8"/>
        <v>0</v>
      </c>
      <c r="D36" s="10">
        <f>SUM(D37,D40)</f>
        <v>204.39</v>
      </c>
      <c r="E36" s="8">
        <f t="shared" si="2"/>
        <v>-27.896149000000008</v>
      </c>
      <c r="F36" s="11">
        <f t="shared" si="3"/>
        <v>-0.12009389763485213</v>
      </c>
    </row>
    <row r="37" spans="1:15" ht="14.4" customHeight="1" x14ac:dyDescent="0.25">
      <c r="A37" s="12" t="s">
        <v>21</v>
      </c>
      <c r="B37" s="13">
        <f>SUM(B38:B39)</f>
        <v>100.02859600000001</v>
      </c>
      <c r="C37" s="37">
        <f t="shared" si="8"/>
        <v>0</v>
      </c>
      <c r="D37" s="15">
        <f>SUM(D38:D39)</f>
        <v>91.5</v>
      </c>
      <c r="E37" s="16">
        <f t="shared" si="2"/>
        <v>-8.5285960000000074</v>
      </c>
      <c r="F37" s="17">
        <f t="shared" si="3"/>
        <v>-8.5261578598983909E-2</v>
      </c>
    </row>
    <row r="38" spans="1:15" ht="14.4" customHeight="1" x14ac:dyDescent="0.25">
      <c r="A38" s="18" t="s">
        <v>37</v>
      </c>
      <c r="B38" s="19">
        <v>13.024989</v>
      </c>
      <c r="C38" s="20">
        <f t="shared" si="8"/>
        <v>0</v>
      </c>
      <c r="D38" s="21">
        <v>4.5</v>
      </c>
      <c r="E38" s="22">
        <f t="shared" si="2"/>
        <v>-8.5249889999999997</v>
      </c>
      <c r="F38" s="23">
        <f t="shared" si="3"/>
        <v>-0.65451026484552122</v>
      </c>
    </row>
    <row r="39" spans="1:15" ht="14.4" customHeight="1" x14ac:dyDescent="0.25">
      <c r="A39" s="18" t="s">
        <v>16</v>
      </c>
      <c r="B39" s="19">
        <v>87.003607000000002</v>
      </c>
      <c r="C39" s="20">
        <f t="shared" si="8"/>
        <v>0</v>
      </c>
      <c r="D39" s="21">
        <v>87</v>
      </c>
      <c r="E39" s="27">
        <f>ROUND(D39-B39,2)</f>
        <v>0</v>
      </c>
      <c r="F39" s="23">
        <f t="shared" si="3"/>
        <v>0</v>
      </c>
    </row>
    <row r="40" spans="1:15" ht="14.4" customHeight="1" x14ac:dyDescent="0.25">
      <c r="A40" s="12" t="s">
        <v>24</v>
      </c>
      <c r="B40" s="13">
        <f>SUM(B41:B43)</f>
        <v>132.081345</v>
      </c>
      <c r="C40" s="14">
        <f t="shared" si="8"/>
        <v>0</v>
      </c>
      <c r="D40" s="25">
        <f>SUM(D41:D43)</f>
        <v>112.89</v>
      </c>
      <c r="E40" s="16">
        <f t="shared" si="2"/>
        <v>-19.191344999999998</v>
      </c>
      <c r="F40" s="17">
        <f t="shared" si="3"/>
        <v>-0.14529943649498722</v>
      </c>
    </row>
    <row r="41" spans="1:15" ht="14.4" customHeight="1" x14ac:dyDescent="0.25">
      <c r="A41" s="18" t="s">
        <v>15</v>
      </c>
      <c r="B41" s="26">
        <v>66.035111999999998</v>
      </c>
      <c r="C41" s="20">
        <f t="shared" si="8"/>
        <v>0</v>
      </c>
      <c r="D41" s="21">
        <v>59</v>
      </c>
      <c r="E41" s="22">
        <f t="shared" si="2"/>
        <v>-7.035111999999998</v>
      </c>
      <c r="F41" s="23">
        <f t="shared" si="3"/>
        <v>-0.10653592894640655</v>
      </c>
    </row>
    <row r="42" spans="1:15" s="36" customFormat="1" ht="15" customHeight="1" x14ac:dyDescent="0.25">
      <c r="A42" s="18" t="s">
        <v>38</v>
      </c>
      <c r="B42" s="26">
        <v>1.547604</v>
      </c>
      <c r="C42" s="20">
        <f t="shared" si="8"/>
        <v>0</v>
      </c>
      <c r="D42" s="38">
        <v>0</v>
      </c>
      <c r="E42" s="22">
        <f t="shared" si="2"/>
        <v>-1.547604</v>
      </c>
      <c r="F42" s="23">
        <f t="shared" si="3"/>
        <v>-1</v>
      </c>
    </row>
    <row r="43" spans="1:15" ht="14.4" customHeight="1" x14ac:dyDescent="0.25">
      <c r="A43" s="39" t="s">
        <v>39</v>
      </c>
      <c r="B43" s="40">
        <v>64.498628999999994</v>
      </c>
      <c r="C43" s="28">
        <f t="shared" si="8"/>
        <v>0</v>
      </c>
      <c r="D43" s="29">
        <v>53.89</v>
      </c>
      <c r="E43" s="41">
        <f t="shared" si="2"/>
        <v>-10.608628999999993</v>
      </c>
      <c r="F43" s="42">
        <f t="shared" si="3"/>
        <v>-0.16447836433856594</v>
      </c>
    </row>
    <row r="44" spans="1:15" ht="16.05" customHeight="1" thickBot="1" x14ac:dyDescent="0.3">
      <c r="A44" s="43" t="s">
        <v>40</v>
      </c>
      <c r="B44" s="44">
        <f>SUM(B36,B23,B15,B7)</f>
        <v>884.10319400000003</v>
      </c>
      <c r="C44" s="45">
        <f t="shared" si="8"/>
        <v>0</v>
      </c>
      <c r="D44" s="46">
        <f>SUM(D36,D23,D15,D7)</f>
        <v>760.55</v>
      </c>
      <c r="E44" s="47">
        <f t="shared" si="2"/>
        <v>-123.55319400000008</v>
      </c>
      <c r="F44" s="48">
        <f t="shared" si="3"/>
        <v>-0.13974974283375349</v>
      </c>
    </row>
    <row r="45" spans="1:15" ht="16.05" customHeight="1" x14ac:dyDescent="0.25">
      <c r="A45" s="49" t="s">
        <v>41</v>
      </c>
      <c r="B45" s="50">
        <f>SUM(B8,B16,B24,B37)</f>
        <v>198.74027799999999</v>
      </c>
      <c r="C45" s="20">
        <f t="shared" si="8"/>
        <v>0</v>
      </c>
      <c r="D45" s="51">
        <f>SUM(D8,D16,D24,D37)</f>
        <v>191.36</v>
      </c>
      <c r="E45" s="52">
        <f t="shared" si="2"/>
        <v>-7.3802779999999757</v>
      </c>
      <c r="F45" s="17">
        <f t="shared" si="3"/>
        <v>-3.7135290713440461E-2</v>
      </c>
    </row>
    <row r="46" spans="1:15" ht="16.05" customHeight="1" x14ac:dyDescent="0.25">
      <c r="A46" s="53" t="s">
        <v>42</v>
      </c>
      <c r="B46" s="54">
        <f>SUM(B10,B29)</f>
        <v>207.98281399999999</v>
      </c>
      <c r="C46" s="20">
        <f t="shared" si="8"/>
        <v>0</v>
      </c>
      <c r="D46" s="55">
        <f>SUM(D10,D29)</f>
        <v>196.19</v>
      </c>
      <c r="E46" s="52">
        <f t="shared" si="2"/>
        <v>-11.792813999999993</v>
      </c>
      <c r="F46" s="17">
        <f t="shared" si="3"/>
        <v>-5.6700906066209845E-2</v>
      </c>
    </row>
    <row r="47" spans="1:15" ht="16.05" customHeight="1" thickBot="1" x14ac:dyDescent="0.3">
      <c r="A47" s="56" t="s">
        <v>43</v>
      </c>
      <c r="B47" s="57">
        <f>SUM(B13,B18,B33,B40)</f>
        <v>476.98430800000006</v>
      </c>
      <c r="C47" s="58">
        <f t="shared" si="8"/>
        <v>0</v>
      </c>
      <c r="D47" s="59">
        <f>SUM(D13,D18,D33,D40)</f>
        <v>373</v>
      </c>
      <c r="E47" s="60">
        <f t="shared" si="2"/>
        <v>-103.98430800000006</v>
      </c>
      <c r="F47" s="61">
        <f t="shared" si="3"/>
        <v>-0.21800362455529679</v>
      </c>
    </row>
    <row r="48" spans="1:15" ht="30" customHeight="1" x14ac:dyDescent="0.25">
      <c r="A48" s="64" t="s">
        <v>44</v>
      </c>
      <c r="B48" s="64"/>
      <c r="C48" s="64"/>
      <c r="D48" s="64"/>
      <c r="E48" s="64"/>
      <c r="F48" s="64"/>
      <c r="G48" s="65"/>
      <c r="H48" s="65"/>
      <c r="I48" s="65"/>
      <c r="J48" s="65"/>
      <c r="K48" s="65"/>
      <c r="L48" s="65"/>
      <c r="M48" s="65"/>
      <c r="N48" s="65"/>
      <c r="O48" s="65"/>
    </row>
    <row r="49" spans="1:1" x14ac:dyDescent="0.25">
      <c r="A49" s="62" t="s">
        <v>45</v>
      </c>
    </row>
  </sheetData>
  <mergeCells count="10">
    <mergeCell ref="A48:F48"/>
    <mergeCell ref="G48:O48"/>
    <mergeCell ref="A1:F1"/>
    <mergeCell ref="A2:F2"/>
    <mergeCell ref="A3:F3"/>
    <mergeCell ref="A4:F4"/>
    <mergeCell ref="B5:B6"/>
    <mergeCell ref="C5:C6"/>
    <mergeCell ref="D5:D6"/>
    <mergeCell ref="E5:F5"/>
  </mergeCells>
  <pageMargins left="0.7" right="0.7" top="0.75" bottom="0.75" header="0.3" footer="0.3"/>
  <pageSetup scale="82" orientation="portrait" r:id="rId1"/>
  <ignoredErrors>
    <ignoredError sqref="C8:C18 C23:C24 C29 C37 C40 C44:C47" formula="1"/>
    <ignoredError sqref="B33: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by Div and Program</vt:lpstr>
      <vt:lpstr>'EHR by Div and Program'!Print_Area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2017-05-19T11:56:46Z</cp:lastPrinted>
  <dcterms:created xsi:type="dcterms:W3CDTF">2017-05-18T16:25:51Z</dcterms:created>
  <dcterms:modified xsi:type="dcterms:W3CDTF">2017-05-19T11:56:50Z</dcterms:modified>
</cp:coreProperties>
</file>