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Org Ex by Majr Component" sheetId="1" r:id="rId1"/>
  </sheets>
  <definedNames>
    <definedName name="_xlnm.Print_Area" localSheetId="0">'Org Ex by Majr Component'!$A$1:$G$57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1" i="1" s="1"/>
  <c r="F49" i="1"/>
  <c r="E49" i="1"/>
  <c r="E47" i="1"/>
  <c r="F47" i="1" s="1"/>
  <c r="F45" i="1"/>
  <c r="E45" i="1"/>
  <c r="E43" i="1"/>
  <c r="F43" i="1" s="1"/>
  <c r="F42" i="1"/>
  <c r="E42" i="1"/>
  <c r="D41" i="1"/>
  <c r="E41" i="1" s="1"/>
  <c r="C41" i="1"/>
  <c r="B41" i="1"/>
  <c r="F41" i="1" s="1"/>
  <c r="E39" i="1"/>
  <c r="F39" i="1" s="1"/>
  <c r="E38" i="1"/>
  <c r="F38" i="1" s="1"/>
  <c r="E37" i="1"/>
  <c r="F37" i="1" s="1"/>
  <c r="E36" i="1"/>
  <c r="F36" i="1" s="1"/>
  <c r="D35" i="1"/>
  <c r="E35" i="1" s="1"/>
  <c r="C35" i="1"/>
  <c r="C30" i="1" s="1"/>
  <c r="B35" i="1"/>
  <c r="B30" i="1" s="1"/>
  <c r="F33" i="1"/>
  <c r="E33" i="1"/>
  <c r="E32" i="1"/>
  <c r="F32" i="1" s="1"/>
  <c r="E31" i="1"/>
  <c r="F31" i="1" s="1"/>
  <c r="D30" i="1"/>
  <c r="E28" i="1"/>
  <c r="F28" i="1" s="1"/>
  <c r="E27" i="1"/>
  <c r="F27" i="1" s="1"/>
  <c r="E26" i="1"/>
  <c r="F26" i="1" s="1"/>
  <c r="E25" i="1"/>
  <c r="F25" i="1" s="1"/>
  <c r="E24" i="1"/>
  <c r="D24" i="1"/>
  <c r="C24" i="1"/>
  <c r="B24" i="1"/>
  <c r="F24" i="1" s="1"/>
  <c r="F22" i="1"/>
  <c r="E22" i="1"/>
  <c r="E21" i="1"/>
  <c r="F21" i="1" s="1"/>
  <c r="F20" i="1"/>
  <c r="E20" i="1"/>
  <c r="E19" i="1"/>
  <c r="F19" i="1" s="1"/>
  <c r="D18" i="1"/>
  <c r="E18" i="1" s="1"/>
  <c r="C18" i="1"/>
  <c r="B18" i="1"/>
  <c r="B17" i="1" s="1"/>
  <c r="D17" i="1"/>
  <c r="E17" i="1" s="1"/>
  <c r="C17" i="1"/>
  <c r="E15" i="1"/>
  <c r="F15" i="1" s="1"/>
  <c r="F14" i="1"/>
  <c r="E14" i="1"/>
  <c r="D13" i="1"/>
  <c r="C13" i="1"/>
  <c r="B13" i="1"/>
  <c r="E11" i="1"/>
  <c r="F11" i="1" s="1"/>
  <c r="E10" i="1"/>
  <c r="F10" i="1" s="1"/>
  <c r="E9" i="1"/>
  <c r="D9" i="1"/>
  <c r="C9" i="1"/>
  <c r="B9" i="1"/>
  <c r="F9" i="1" s="1"/>
  <c r="F7" i="1"/>
  <c r="E7" i="1"/>
  <c r="E6" i="1"/>
  <c r="F6" i="1" s="1"/>
  <c r="D5" i="1"/>
  <c r="E5" i="1" s="1"/>
  <c r="C5" i="1"/>
  <c r="B5" i="1"/>
  <c r="D53" i="1" l="1"/>
  <c r="B53" i="1"/>
  <c r="F13" i="1"/>
  <c r="F17" i="1"/>
  <c r="E30" i="1"/>
  <c r="F30" i="1" s="1"/>
  <c r="C53" i="1"/>
  <c r="F5" i="1"/>
  <c r="F18" i="1"/>
  <c r="E13" i="1"/>
  <c r="F35" i="1"/>
  <c r="E53" i="1" l="1"/>
  <c r="F53" i="1" s="1"/>
</calcChain>
</file>

<file path=xl/sharedStrings.xml><?xml version="1.0" encoding="utf-8"?>
<sst xmlns="http://schemas.openxmlformats.org/spreadsheetml/2006/main" count="81" uniqueCount="56">
  <si>
    <t>(Dollars in Millions)</t>
  </si>
  <si>
    <t>FY 2017
Actual</t>
  </si>
  <si>
    <t>FY 2018 (TBD)</t>
  </si>
  <si>
    <t>Change over 
FY 2017 Actual</t>
  </si>
  <si>
    <t>Amount</t>
  </si>
  <si>
    <t>Percent</t>
  </si>
  <si>
    <t>Organizational Excellence by Major Component</t>
  </si>
  <si>
    <t>FY 2019 Request</t>
  </si>
  <si>
    <t>Funding Source</t>
  </si>
  <si>
    <t>Human Capital</t>
  </si>
  <si>
    <r>
      <t>Personnel Compensation &amp; Benefits</t>
    </r>
    <r>
      <rPr>
        <vertAlign val="superscript"/>
        <sz val="10"/>
        <color theme="1"/>
        <rFont val="Arial"/>
        <family val="2"/>
      </rPr>
      <t>1</t>
    </r>
  </si>
  <si>
    <t>AOAM</t>
  </si>
  <si>
    <t>Management of Human Capital</t>
  </si>
  <si>
    <t>IPA Appointments</t>
  </si>
  <si>
    <t>Compensation</t>
  </si>
  <si>
    <t>RRA/EHR</t>
  </si>
  <si>
    <t>Lost Consulting &amp; Per Diem</t>
  </si>
  <si>
    <t>Travel</t>
  </si>
  <si>
    <t>NSF Federal Employee Staff</t>
  </si>
  <si>
    <t>Information Technology (IT)</t>
  </si>
  <si>
    <t>Agency Operations IT</t>
  </si>
  <si>
    <t>Administrative Applications Services and Support</t>
  </si>
  <si>
    <t>Administrative Infrastructure Services and Support</t>
  </si>
  <si>
    <t>Administrative Security and Privacy Services and 
   Support</t>
  </si>
  <si>
    <t>Administrative IT Management</t>
  </si>
  <si>
    <t>Program Related Technology (PRT)</t>
  </si>
  <si>
    <t>Mission-Related Applications Services</t>
  </si>
  <si>
    <t>Mission-Related IT Operations and Infrastructure</t>
  </si>
  <si>
    <t>Mission-Related Security and Privacy Services</t>
  </si>
  <si>
    <t>Mission-Related IT Management</t>
  </si>
  <si>
    <t>Administrative Support</t>
  </si>
  <si>
    <t>Space Rental</t>
  </si>
  <si>
    <t>Operating Expenses</t>
  </si>
  <si>
    <t>Building and Administrative Services</t>
  </si>
  <si>
    <t>Other Program Related Administration</t>
  </si>
  <si>
    <r>
      <t>Evaluation and Assessment Capability</t>
    </r>
    <r>
      <rPr>
        <vertAlign val="superscript"/>
        <sz val="10"/>
        <color theme="1"/>
        <rFont val="Arial"/>
        <family val="2"/>
      </rPr>
      <t>2</t>
    </r>
  </si>
  <si>
    <r>
      <t>Proposal Management Efficiencies</t>
    </r>
    <r>
      <rPr>
        <vertAlign val="superscript"/>
        <sz val="10"/>
        <color theme="1"/>
        <rFont val="Arial"/>
        <family val="2"/>
      </rPr>
      <t>3</t>
    </r>
  </si>
  <si>
    <t>E-Government Initiatives</t>
  </si>
  <si>
    <t>General Planning and Evaluation Activities</t>
  </si>
  <si>
    <t>Other Organizational Excellence Activities</t>
  </si>
  <si>
    <t>Evaluation and Assessment Capability</t>
  </si>
  <si>
    <t>[4.71]</t>
  </si>
  <si>
    <t>RRA-IA</t>
  </si>
  <si>
    <t>Planning and Policy Support</t>
  </si>
  <si>
    <r>
      <t>MREFC Oversight</t>
    </r>
    <r>
      <rPr>
        <vertAlign val="superscript"/>
        <sz val="10"/>
        <color theme="1"/>
        <rFont val="Arial"/>
        <family val="2"/>
      </rPr>
      <t>4</t>
    </r>
  </si>
  <si>
    <t>MREFC</t>
  </si>
  <si>
    <t>NSF Headquarters Relocation</t>
  </si>
  <si>
    <t>National Science Board (NSB)</t>
  </si>
  <si>
    <t>NSB</t>
  </si>
  <si>
    <t>Office of Inspector General (OIG)</t>
  </si>
  <si>
    <t>OIG</t>
  </si>
  <si>
    <t>Total, Organizational Excellence</t>
  </si>
  <si>
    <r>
      <t xml:space="preserve">1 </t>
    </r>
    <r>
      <rPr>
        <sz val="9"/>
        <rFont val="Arial"/>
        <family val="2"/>
      </rPr>
      <t>Funding levels for PC&amp;B reflect direct appropriated funds only. In FY 2017, $4.19 million in Administrative Cost Recoveries (ACRs) were received bringing the  total PC&amp;B obligation to $224.95 million. Approximately $5.48 million in ACRs are expected in FY 2019 to meet the total PC&amp;B requirement of $235.19 million.</t>
    </r>
  </si>
  <si>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In the FY 2018 Request, EAC was moved from Other Program Related Administration to a line item in the IA budget within the R&amp;RA account. FY 2017 Actual funding is shown under Other Organizational Excellence Activities for comparability. </t>
    </r>
  </si>
  <si>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For the FY 2019 Request, $920,000 for Proposal Management Efficiencies (PME) is moved from Other Program Related Administration to Planning and Policy Support, a line item in the IA budget within the R&amp;RA account. 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</si>
  <si>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MREFC funding for oversight activities is added to the Organizational Excellence budget beginning in FY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</si>
</sst>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"/>
    <numFmt numFmtId="165" formatCode="0.0%"/>
    <numFmt numFmtId="166" formatCode="#,##0.00;\-#.##0.00;&quot;-&quot;??"/>
    <numFmt numFmtId="167" formatCode="0.0%;\-0.0%;&quot;-&quot;??"/>
    <numFmt numFmtId="168" formatCode="0.000"/>
    <numFmt numFmtId="169" formatCode="_([$$-409]* #,##0.000_);_([$$-409]* \(#,##0.000\);_([$$-409]* &quot;-&quot;_);_(@_)"/>
    <numFmt numFmtId="170" formatCode="&quot;$&quot;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9" fontId="5" fillId="0" borderId="0" xfId="1" applyNumberFormat="1" applyFont="1"/>
    <xf numFmtId="165" fontId="5" fillId="0" borderId="0" xfId="1" applyNumberFormat="1" applyFont="1"/>
    <xf numFmtId="0" fontId="5" fillId="0" borderId="0" xfId="0" applyFont="1" applyAlignment="1">
      <alignment horizontal="left" indent="1"/>
    </xf>
    <xf numFmtId="166" fontId="3" fillId="0" borderId="0" xfId="0" applyNumberFormat="1" applyFont="1" applyBorder="1"/>
    <xf numFmtId="0" fontId="4" fillId="0" borderId="3" xfId="0" applyNumberFormat="1" applyFont="1" applyBorder="1" applyAlignment="1">
      <alignment horizontal="right"/>
    </xf>
    <xf numFmtId="0" fontId="3" fillId="2" borderId="0" xfId="0" applyNumberFormat="1" applyFont="1" applyFill="1"/>
    <xf numFmtId="164" fontId="3" fillId="2" borderId="0" xfId="0" applyNumberFormat="1" applyFont="1" applyFill="1"/>
    <xf numFmtId="166" fontId="3" fillId="2" borderId="0" xfId="0" applyNumberFormat="1" applyFont="1" applyFill="1" applyBorder="1"/>
    <xf numFmtId="164" fontId="3" fillId="2" borderId="0" xfId="0" applyNumberFormat="1" applyFont="1" applyFill="1" applyBorder="1"/>
    <xf numFmtId="165" fontId="3" fillId="2" borderId="6" xfId="1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left" indent="1"/>
    </xf>
    <xf numFmtId="4" fontId="3" fillId="0" borderId="0" xfId="0" applyNumberFormat="1" applyFont="1"/>
    <xf numFmtId="4" fontId="3" fillId="0" borderId="0" xfId="0" applyNumberFormat="1" applyFont="1" applyFill="1" applyBorder="1"/>
    <xf numFmtId="4" fontId="3" fillId="0" borderId="0" xfId="0" applyNumberFormat="1" applyFont="1" applyBorder="1"/>
    <xf numFmtId="165" fontId="3" fillId="0" borderId="6" xfId="1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167" fontId="3" fillId="0" borderId="6" xfId="1" applyNumberFormat="1" applyFont="1" applyBorder="1" applyAlignment="1">
      <alignment horizontal="right"/>
    </xf>
    <xf numFmtId="165" fontId="3" fillId="0" borderId="6" xfId="1" applyNumberFormat="1" applyFont="1" applyBorder="1"/>
    <xf numFmtId="4" fontId="8" fillId="0" borderId="0" xfId="0" applyNumberFormat="1" applyFont="1"/>
    <xf numFmtId="4" fontId="8" fillId="0" borderId="0" xfId="0" applyNumberFormat="1" applyFont="1" applyBorder="1"/>
    <xf numFmtId="165" fontId="8" fillId="0" borderId="6" xfId="1" applyNumberFormat="1" applyFont="1" applyBorder="1" applyAlignment="1">
      <alignment horizontal="right"/>
    </xf>
    <xf numFmtId="0" fontId="3" fillId="0" borderId="0" xfId="0" applyNumberFormat="1" applyFont="1" applyAlignment="1">
      <alignment horizontal="left" indent="3"/>
    </xf>
    <xf numFmtId="164" fontId="3" fillId="0" borderId="0" xfId="0" applyNumberFormat="1" applyFont="1"/>
    <xf numFmtId="164" fontId="3" fillId="0" borderId="0" xfId="0" applyNumberFormat="1" applyFont="1" applyBorder="1"/>
    <xf numFmtId="168" fontId="3" fillId="0" borderId="0" xfId="0" applyNumberFormat="1" applyFont="1" applyBorder="1"/>
    <xf numFmtId="169" fontId="5" fillId="0" borderId="0" xfId="0" applyNumberFormat="1" applyFont="1"/>
    <xf numFmtId="9" fontId="5" fillId="0" borderId="0" xfId="1" applyFont="1"/>
    <xf numFmtId="4" fontId="8" fillId="0" borderId="0" xfId="0" applyNumberFormat="1" applyFont="1" applyFill="1" applyBorder="1"/>
    <xf numFmtId="0" fontId="3" fillId="0" borderId="0" xfId="0" applyNumberFormat="1" applyFont="1" applyAlignment="1">
      <alignment horizontal="left" wrapText="1" indent="3"/>
    </xf>
    <xf numFmtId="4" fontId="3" fillId="0" borderId="0" xfId="0" applyNumberFormat="1" applyFont="1" applyAlignment="1">
      <alignment vertical="top"/>
    </xf>
    <xf numFmtId="166" fontId="3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165" fontId="3" fillId="0" borderId="6" xfId="1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166" fontId="3" fillId="0" borderId="6" xfId="0" applyNumberFormat="1" applyFont="1" applyBorder="1"/>
    <xf numFmtId="165" fontId="3" fillId="2" borderId="6" xfId="1" applyNumberFormat="1" applyFont="1" applyFill="1" applyBorder="1"/>
    <xf numFmtId="165" fontId="8" fillId="0" borderId="6" xfId="1" applyNumberFormat="1" applyFont="1" applyBorder="1"/>
    <xf numFmtId="0" fontId="3" fillId="0" borderId="0" xfId="0" applyNumberFormat="1" applyFont="1" applyAlignment="1">
      <alignment horizontal="left" indent="2"/>
    </xf>
    <xf numFmtId="0" fontId="3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vertical="top"/>
    </xf>
    <xf numFmtId="4" fontId="8" fillId="0" borderId="0" xfId="0" applyNumberFormat="1" applyFont="1" applyBorder="1" applyAlignment="1">
      <alignment vertical="top"/>
    </xf>
    <xf numFmtId="165" fontId="8" fillId="0" borderId="6" xfId="1" applyNumberFormat="1" applyFont="1" applyBorder="1" applyAlignment="1">
      <alignment horizontal="right" vertical="top"/>
    </xf>
    <xf numFmtId="166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165" fontId="3" fillId="0" borderId="6" xfId="1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/>
    <xf numFmtId="165" fontId="3" fillId="0" borderId="6" xfId="1" applyNumberFormat="1" applyFont="1" applyFill="1" applyBorder="1"/>
    <xf numFmtId="0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0" fontId="3" fillId="0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164" fontId="2" fillId="2" borderId="1" xfId="0" applyNumberFormat="1" applyFont="1" applyFill="1" applyBorder="1"/>
    <xf numFmtId="166" fontId="2" fillId="2" borderId="0" xfId="0" applyNumberFormat="1" applyFont="1" applyFill="1" applyBorder="1"/>
    <xf numFmtId="165" fontId="2" fillId="2" borderId="6" xfId="1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center"/>
    </xf>
    <xf numFmtId="9" fontId="5" fillId="0" borderId="0" xfId="1" applyFont="1" applyFill="1"/>
    <xf numFmtId="0" fontId="5" fillId="0" borderId="0" xfId="0" applyFont="1" applyAlignment="1">
      <alignment horizontal="left" vertical="center"/>
    </xf>
    <xf numFmtId="9" fontId="5" fillId="0" borderId="0" xfId="1" applyFont="1" applyAlignment="1">
      <alignment horizontal="left" vertical="center"/>
    </xf>
    <xf numFmtId="170" fontId="5" fillId="0" borderId="0" xfId="0" applyNumberFormat="1" applyFont="1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wrapText="1"/>
    </xf>
    <xf numFmtId="0" fontId="3" fillId="0" borderId="3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0" fontId="4" fillId="0" borderId="3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workbookViewId="0">
      <selection sqref="A1:G1"/>
    </sheetView>
  </sheetViews>
  <sheetFormatPr defaultColWidth="8.6640625" defaultRowHeight="11.4" x14ac:dyDescent="0.2"/>
  <cols>
    <col min="1" max="1" width="51.6640625" style="1" customWidth="1"/>
    <col min="2" max="2" width="14.5546875" style="69" customWidth="1"/>
    <col min="3" max="5" width="8.6640625" style="1" customWidth="1"/>
    <col min="6" max="6" width="10" style="1" bestFit="1" customWidth="1"/>
    <col min="7" max="7" width="10.33203125" style="70" customWidth="1"/>
    <col min="8" max="16384" width="8.6640625" style="1"/>
  </cols>
  <sheetData>
    <row r="1" spans="1:8" ht="13.5" customHeight="1" x14ac:dyDescent="0.25">
      <c r="A1" s="72" t="s">
        <v>6</v>
      </c>
      <c r="B1" s="72"/>
      <c r="C1" s="72"/>
      <c r="D1" s="72"/>
      <c r="E1" s="72"/>
      <c r="F1" s="72"/>
      <c r="G1" s="72"/>
    </row>
    <row r="2" spans="1:8" ht="13.5" customHeight="1" thickBot="1" x14ac:dyDescent="0.3">
      <c r="A2" s="73" t="s">
        <v>0</v>
      </c>
      <c r="B2" s="73"/>
      <c r="C2" s="73"/>
      <c r="D2" s="73"/>
      <c r="E2" s="73"/>
      <c r="F2" s="73"/>
      <c r="G2" s="73"/>
    </row>
    <row r="3" spans="1:8" ht="25.5" customHeight="1" x14ac:dyDescent="0.25">
      <c r="A3" s="79"/>
      <c r="B3" s="81" t="s">
        <v>1</v>
      </c>
      <c r="C3" s="81" t="s">
        <v>2</v>
      </c>
      <c r="D3" s="82" t="s">
        <v>7</v>
      </c>
      <c r="E3" s="84" t="s">
        <v>3</v>
      </c>
      <c r="F3" s="85"/>
      <c r="G3" s="74" t="s">
        <v>8</v>
      </c>
      <c r="H3" s="6"/>
    </row>
    <row r="4" spans="1:8" ht="13.5" customHeight="1" x14ac:dyDescent="0.25">
      <c r="A4" s="80"/>
      <c r="B4" s="80"/>
      <c r="C4" s="80"/>
      <c r="D4" s="83"/>
      <c r="E4" s="7" t="s">
        <v>4</v>
      </c>
      <c r="F4" s="7" t="s">
        <v>5</v>
      </c>
      <c r="G4" s="75"/>
    </row>
    <row r="5" spans="1:8" ht="13.5" customHeight="1" x14ac:dyDescent="0.25">
      <c r="A5" s="8" t="s">
        <v>9</v>
      </c>
      <c r="B5" s="9">
        <f>SUM(B6:B7,B9)</f>
        <v>268.98032599999999</v>
      </c>
      <c r="C5" s="10">
        <f>SUM(C6:C7,C9)</f>
        <v>0</v>
      </c>
      <c r="D5" s="11">
        <f>SUM(D6:D7,D9)</f>
        <v>278.79000000000002</v>
      </c>
      <c r="E5" s="11">
        <f>D5-B5</f>
        <v>9.8096740000000295</v>
      </c>
      <c r="F5" s="12">
        <f>IF(B5=0,"N/A  ",E5/B5)</f>
        <v>3.6469856906932406E-2</v>
      </c>
      <c r="G5" s="13"/>
    </row>
    <row r="6" spans="1:8" ht="13.5" customHeight="1" x14ac:dyDescent="0.25">
      <c r="A6" s="14" t="s">
        <v>10</v>
      </c>
      <c r="B6" s="15">
        <v>220.76242500000001</v>
      </c>
      <c r="C6" s="6">
        <v>0</v>
      </c>
      <c r="D6" s="16">
        <v>229.70500000000001</v>
      </c>
      <c r="E6" s="17">
        <f t="shared" ref="E6:E7" si="0">D6-B6</f>
        <v>8.942575000000005</v>
      </c>
      <c r="F6" s="18">
        <f t="shared" ref="F6:F7" si="1">IF(B6=0,"N/A  ",E6/B6)</f>
        <v>4.0507686033979765E-2</v>
      </c>
      <c r="G6" s="19" t="s">
        <v>11</v>
      </c>
    </row>
    <row r="7" spans="1:8" ht="13.5" customHeight="1" x14ac:dyDescent="0.25">
      <c r="A7" s="14" t="s">
        <v>12</v>
      </c>
      <c r="B7" s="15">
        <v>10.282439</v>
      </c>
      <c r="C7" s="6">
        <v>0</v>
      </c>
      <c r="D7" s="17">
        <v>10.105000000000002</v>
      </c>
      <c r="E7" s="17">
        <f t="shared" si="0"/>
        <v>-0.1774389999999979</v>
      </c>
      <c r="F7" s="20">
        <f t="shared" si="1"/>
        <v>-1.725650888860103E-2</v>
      </c>
      <c r="G7" s="19" t="s">
        <v>11</v>
      </c>
    </row>
    <row r="8" spans="1:8" ht="5.0999999999999996" customHeight="1" x14ac:dyDescent="0.25">
      <c r="A8" s="14"/>
      <c r="B8" s="15"/>
      <c r="C8" s="17"/>
      <c r="D8" s="17"/>
      <c r="E8" s="17"/>
      <c r="F8" s="21"/>
      <c r="G8" s="19"/>
    </row>
    <row r="9" spans="1:8" s="5" customFormat="1" ht="13.5" customHeight="1" x14ac:dyDescent="0.25">
      <c r="A9" s="14" t="s">
        <v>13</v>
      </c>
      <c r="B9" s="22">
        <f>SUM(B10:B11)</f>
        <v>37.935462000000001</v>
      </c>
      <c r="C9" s="6">
        <f>SUM(C10:C11)</f>
        <v>0</v>
      </c>
      <c r="D9" s="22">
        <f>SUM(D10:D11)</f>
        <v>38.980000000000004</v>
      </c>
      <c r="E9" s="23">
        <f t="shared" ref="E9:E11" si="2">D9-B9</f>
        <v>1.0445380000000029</v>
      </c>
      <c r="F9" s="24">
        <f t="shared" ref="F9:F11" si="3">IF(B9=0,"N/A  ",E9/B9)</f>
        <v>2.7534606010597758E-2</v>
      </c>
      <c r="G9" s="19"/>
    </row>
    <row r="10" spans="1:8" ht="13.5" customHeight="1" x14ac:dyDescent="0.25">
      <c r="A10" s="25" t="s">
        <v>14</v>
      </c>
      <c r="B10" s="15">
        <v>34.729209000000004</v>
      </c>
      <c r="C10" s="6">
        <v>0</v>
      </c>
      <c r="D10" s="17">
        <v>35.81</v>
      </c>
      <c r="E10" s="17">
        <f t="shared" si="2"/>
        <v>1.0807909999999978</v>
      </c>
      <c r="F10" s="18">
        <f t="shared" si="3"/>
        <v>3.1120518754112647E-2</v>
      </c>
      <c r="G10" s="19" t="s">
        <v>15</v>
      </c>
    </row>
    <row r="11" spans="1:8" ht="13.5" customHeight="1" x14ac:dyDescent="0.25">
      <c r="A11" s="25" t="s">
        <v>16</v>
      </c>
      <c r="B11" s="15">
        <v>3.2062530000000002</v>
      </c>
      <c r="C11" s="6">
        <v>0</v>
      </c>
      <c r="D11" s="17">
        <v>3.17</v>
      </c>
      <c r="E11" s="17">
        <f t="shared" si="2"/>
        <v>-3.6253000000000313E-2</v>
      </c>
      <c r="F11" s="18">
        <f t="shared" si="3"/>
        <v>-1.130696797788581E-2</v>
      </c>
      <c r="G11" s="19" t="s">
        <v>15</v>
      </c>
    </row>
    <row r="12" spans="1:8" ht="5.0999999999999996" customHeight="1" x14ac:dyDescent="0.25">
      <c r="A12" s="14"/>
      <c r="B12" s="26"/>
      <c r="C12" s="27"/>
      <c r="D12" s="27"/>
      <c r="E12" s="28"/>
      <c r="F12" s="21"/>
      <c r="G12" s="19"/>
    </row>
    <row r="13" spans="1:8" ht="13.5" customHeight="1" x14ac:dyDescent="0.25">
      <c r="A13" s="8" t="s">
        <v>17</v>
      </c>
      <c r="B13" s="9">
        <f>SUM(B14:B15)</f>
        <v>8.1134620000000002</v>
      </c>
      <c r="C13" s="10">
        <f>SUM(C14:C15)</f>
        <v>0</v>
      </c>
      <c r="D13" s="11">
        <f>SUM(D14:D15)</f>
        <v>8.08</v>
      </c>
      <c r="E13" s="11">
        <f t="shared" ref="E13:E15" si="4">D13-B13</f>
        <v>-3.3462000000000103E-2</v>
      </c>
      <c r="F13" s="12">
        <f t="shared" ref="F13:F15" si="5">IF(B13=0,"N/A  ",E13/B13)</f>
        <v>-4.1242566983120277E-3</v>
      </c>
      <c r="G13" s="13"/>
      <c r="H13" s="29"/>
    </row>
    <row r="14" spans="1:8" ht="13.5" customHeight="1" x14ac:dyDescent="0.25">
      <c r="A14" s="14" t="s">
        <v>18</v>
      </c>
      <c r="B14" s="15">
        <v>5.5289190000000001</v>
      </c>
      <c r="C14" s="6">
        <v>0</v>
      </c>
      <c r="D14" s="17">
        <v>5.45</v>
      </c>
      <c r="E14" s="17">
        <f t="shared" si="4"/>
        <v>-7.8918999999999961E-2</v>
      </c>
      <c r="F14" s="20">
        <f t="shared" si="5"/>
        <v>-1.4273857150014307E-2</v>
      </c>
      <c r="G14" s="19" t="s">
        <v>11</v>
      </c>
      <c r="H14" s="30"/>
    </row>
    <row r="15" spans="1:8" ht="13.5" customHeight="1" x14ac:dyDescent="0.25">
      <c r="A15" s="14" t="s">
        <v>13</v>
      </c>
      <c r="B15" s="15">
        <v>2.584543</v>
      </c>
      <c r="C15" s="6">
        <v>0</v>
      </c>
      <c r="D15" s="17">
        <v>2.63</v>
      </c>
      <c r="E15" s="17">
        <f t="shared" si="4"/>
        <v>4.5456999999999859E-2</v>
      </c>
      <c r="F15" s="18">
        <f t="shared" si="5"/>
        <v>1.7588022331220591E-2</v>
      </c>
      <c r="G15" s="19" t="s">
        <v>15</v>
      </c>
    </row>
    <row r="16" spans="1:8" ht="5.0999999999999996" customHeight="1" x14ac:dyDescent="0.25">
      <c r="A16" s="14"/>
      <c r="B16" s="26"/>
      <c r="C16" s="27"/>
      <c r="D16" s="27"/>
      <c r="E16" s="28"/>
      <c r="F16" s="21"/>
      <c r="G16" s="19"/>
    </row>
    <row r="17" spans="1:18" ht="13.5" customHeight="1" x14ac:dyDescent="0.25">
      <c r="A17" s="8" t="s">
        <v>19</v>
      </c>
      <c r="B17" s="9">
        <f>SUM(B18,B24)</f>
        <v>107.59981900000001</v>
      </c>
      <c r="C17" s="10">
        <f>SUM(C18,C24)</f>
        <v>0</v>
      </c>
      <c r="D17" s="11">
        <f>SUM(D18,D24)</f>
        <v>107</v>
      </c>
      <c r="E17" s="11">
        <f t="shared" ref="E17:E22" si="6">D17-B17</f>
        <v>-0.59981900000001076</v>
      </c>
      <c r="F17" s="12">
        <f t="shared" ref="F17:F22" si="7">IF(B17=0,"N/A  ",E17/B17)</f>
        <v>-5.5745353995438479E-3</v>
      </c>
      <c r="G17" s="13"/>
    </row>
    <row r="18" spans="1:18" ht="13.5" customHeight="1" x14ac:dyDescent="0.25">
      <c r="A18" s="14" t="s">
        <v>20</v>
      </c>
      <c r="B18" s="22">
        <f>SUM(B19:B22)</f>
        <v>31.318163000000002</v>
      </c>
      <c r="C18" s="6">
        <f>SUM(C19:C22)</f>
        <v>0</v>
      </c>
      <c r="D18" s="23">
        <f>SUM(D19:D22)</f>
        <v>26.2</v>
      </c>
      <c r="E18" s="31">
        <f t="shared" si="6"/>
        <v>-5.1181630000000027</v>
      </c>
      <c r="F18" s="24">
        <f t="shared" si="7"/>
        <v>-0.16342475131763004</v>
      </c>
      <c r="G18" s="19" t="s">
        <v>11</v>
      </c>
      <c r="H18" s="30"/>
      <c r="R18" s="30"/>
    </row>
    <row r="19" spans="1:18" ht="13.5" customHeight="1" x14ac:dyDescent="0.25">
      <c r="A19" s="25" t="s">
        <v>21</v>
      </c>
      <c r="B19" s="15">
        <v>6.6436100000000007</v>
      </c>
      <c r="C19" s="6">
        <v>0</v>
      </c>
      <c r="D19" s="16">
        <v>7.1010000000000009</v>
      </c>
      <c r="E19" s="17">
        <f t="shared" si="6"/>
        <v>0.45739000000000019</v>
      </c>
      <c r="F19" s="18">
        <f t="shared" si="7"/>
        <v>6.8846605986805393E-2</v>
      </c>
      <c r="G19" s="19" t="s">
        <v>11</v>
      </c>
      <c r="H19" s="30"/>
    </row>
    <row r="20" spans="1:18" ht="13.5" customHeight="1" x14ac:dyDescent="0.25">
      <c r="A20" s="25" t="s">
        <v>22</v>
      </c>
      <c r="B20" s="15">
        <v>21.131654000000001</v>
      </c>
      <c r="C20" s="6">
        <v>0</v>
      </c>
      <c r="D20" s="16">
        <v>15.259</v>
      </c>
      <c r="E20" s="17">
        <f t="shared" si="6"/>
        <v>-5.8726540000000007</v>
      </c>
      <c r="F20" s="18">
        <f t="shared" si="7"/>
        <v>-0.27790791955991712</v>
      </c>
      <c r="G20" s="19" t="s">
        <v>11</v>
      </c>
      <c r="H20" s="3"/>
    </row>
    <row r="21" spans="1:18" ht="25.5" customHeight="1" x14ac:dyDescent="0.25">
      <c r="A21" s="32" t="s">
        <v>23</v>
      </c>
      <c r="B21" s="33">
        <v>3.032899</v>
      </c>
      <c r="C21" s="34">
        <v>0</v>
      </c>
      <c r="D21" s="35">
        <v>3.33</v>
      </c>
      <c r="E21" s="35">
        <f t="shared" si="6"/>
        <v>0.29710100000000006</v>
      </c>
      <c r="F21" s="36">
        <f t="shared" si="7"/>
        <v>9.7959411111283312E-2</v>
      </c>
      <c r="G21" s="37" t="s">
        <v>11</v>
      </c>
    </row>
    <row r="22" spans="1:18" ht="13.5" customHeight="1" x14ac:dyDescent="0.25">
      <c r="A22" s="32" t="s">
        <v>24</v>
      </c>
      <c r="B22" s="33">
        <v>0.51</v>
      </c>
      <c r="C22" s="6">
        <v>0</v>
      </c>
      <c r="D22" s="38">
        <v>0.51</v>
      </c>
      <c r="E22" s="6">
        <f t="shared" si="6"/>
        <v>0</v>
      </c>
      <c r="F22" s="39">
        <f t="shared" si="7"/>
        <v>0</v>
      </c>
      <c r="G22" s="19" t="s">
        <v>11</v>
      </c>
    </row>
    <row r="23" spans="1:18" ht="5.0999999999999996" customHeight="1" x14ac:dyDescent="0.25">
      <c r="A23" s="14"/>
      <c r="B23" s="15"/>
      <c r="C23" s="17"/>
      <c r="D23" s="17"/>
      <c r="E23" s="17"/>
      <c r="F23" s="18"/>
      <c r="G23" s="19"/>
    </row>
    <row r="24" spans="1:18" ht="13.5" customHeight="1" x14ac:dyDescent="0.25">
      <c r="A24" s="14" t="s">
        <v>25</v>
      </c>
      <c r="B24" s="22">
        <f>SUM(B25:B28)</f>
        <v>76.281656000000012</v>
      </c>
      <c r="C24" s="6">
        <f>SUM(C25:C28)</f>
        <v>0</v>
      </c>
      <c r="D24" s="23">
        <f>SUM(D25:D28)</f>
        <v>80.8</v>
      </c>
      <c r="E24" s="31">
        <f t="shared" ref="E24:E28" si="8">D24-B24</f>
        <v>4.5183439999999848</v>
      </c>
      <c r="F24" s="24">
        <f t="shared" ref="F24:F28" si="9">IF(B24=0,"N/A  ",E24/B24)</f>
        <v>5.9232379538273053E-2</v>
      </c>
      <c r="G24" s="19" t="s">
        <v>15</v>
      </c>
    </row>
    <row r="25" spans="1:18" ht="13.5" customHeight="1" x14ac:dyDescent="0.25">
      <c r="A25" s="25" t="s">
        <v>26</v>
      </c>
      <c r="B25" s="15">
        <v>50.286252000000005</v>
      </c>
      <c r="C25" s="6">
        <v>0</v>
      </c>
      <c r="D25" s="16">
        <v>51.962000000000003</v>
      </c>
      <c r="E25" s="17">
        <f t="shared" si="8"/>
        <v>1.6757479999999987</v>
      </c>
      <c r="F25" s="18">
        <f t="shared" si="9"/>
        <v>3.3324177749417448E-2</v>
      </c>
      <c r="G25" s="19" t="s">
        <v>15</v>
      </c>
    </row>
    <row r="26" spans="1:18" ht="13.5" customHeight="1" x14ac:dyDescent="0.25">
      <c r="A26" s="25" t="s">
        <v>27</v>
      </c>
      <c r="B26" s="15">
        <v>19.782704000000003</v>
      </c>
      <c r="C26" s="6">
        <v>0</v>
      </c>
      <c r="D26" s="16">
        <v>21.623000000000001</v>
      </c>
      <c r="E26" s="17">
        <f t="shared" si="8"/>
        <v>1.8402959999999986</v>
      </c>
      <c r="F26" s="18">
        <f t="shared" si="9"/>
        <v>9.3025503490321571E-2</v>
      </c>
      <c r="G26" s="19" t="s">
        <v>15</v>
      </c>
    </row>
    <row r="27" spans="1:18" ht="13.5" customHeight="1" x14ac:dyDescent="0.25">
      <c r="A27" s="25" t="s">
        <v>28</v>
      </c>
      <c r="B27" s="15">
        <v>3.9756999999999998</v>
      </c>
      <c r="C27" s="6">
        <v>0</v>
      </c>
      <c r="D27" s="16">
        <v>4.9779999999999998</v>
      </c>
      <c r="E27" s="17">
        <f t="shared" si="8"/>
        <v>1.0023</v>
      </c>
      <c r="F27" s="18">
        <f t="shared" si="9"/>
        <v>0.25210654727469378</v>
      </c>
      <c r="G27" s="19" t="s">
        <v>15</v>
      </c>
    </row>
    <row r="28" spans="1:18" ht="13.5" customHeight="1" x14ac:dyDescent="0.25">
      <c r="A28" s="32" t="s">
        <v>29</v>
      </c>
      <c r="B28" s="15">
        <v>2.2370000000000001</v>
      </c>
      <c r="C28" s="6">
        <v>0</v>
      </c>
      <c r="D28" s="16">
        <v>2.2370000000000001</v>
      </c>
      <c r="E28" s="6">
        <f t="shared" si="8"/>
        <v>0</v>
      </c>
      <c r="F28" s="39">
        <f t="shared" si="9"/>
        <v>0</v>
      </c>
      <c r="G28" s="19" t="s">
        <v>15</v>
      </c>
    </row>
    <row r="29" spans="1:18" ht="5.0999999999999996" customHeight="1" x14ac:dyDescent="0.25">
      <c r="A29" s="14"/>
      <c r="B29" s="26"/>
      <c r="C29" s="27"/>
      <c r="D29" s="27"/>
      <c r="E29" s="28"/>
      <c r="F29" s="21"/>
      <c r="G29" s="19"/>
    </row>
    <row r="30" spans="1:18" ht="13.5" customHeight="1" x14ac:dyDescent="0.25">
      <c r="A30" s="8" t="s">
        <v>30</v>
      </c>
      <c r="B30" s="9">
        <f>SUM(B31,B32,B33,B35,B41)</f>
        <v>77.149778999999981</v>
      </c>
      <c r="C30" s="10">
        <f>SUM(C31,C32,C33,C35,C41)</f>
        <v>0</v>
      </c>
      <c r="D30" s="11">
        <f t="shared" ref="D30" si="10">SUM(D31,D32,D33,D35,D41)</f>
        <v>71.316000000000003</v>
      </c>
      <c r="E30" s="11">
        <f t="shared" ref="E30:E33" si="11">D30-B30</f>
        <v>-5.8337789999999785</v>
      </c>
      <c r="F30" s="40">
        <f t="shared" ref="F30:F33" si="12">IF(B30=0,"N/A  ",E30/B30)</f>
        <v>-7.5616276230680846E-2</v>
      </c>
      <c r="G30" s="13"/>
    </row>
    <row r="31" spans="1:18" ht="13.5" customHeight="1" x14ac:dyDescent="0.25">
      <c r="A31" s="14" t="s">
        <v>31</v>
      </c>
      <c r="B31" s="15">
        <v>36.339999999999996</v>
      </c>
      <c r="C31" s="6">
        <v>0</v>
      </c>
      <c r="D31" s="17">
        <v>31.193999999999999</v>
      </c>
      <c r="E31" s="17">
        <f t="shared" si="11"/>
        <v>-5.1459999999999972</v>
      </c>
      <c r="F31" s="18">
        <f t="shared" si="12"/>
        <v>-0.14160704457897627</v>
      </c>
      <c r="G31" s="19" t="s">
        <v>11</v>
      </c>
    </row>
    <row r="32" spans="1:18" ht="13.5" customHeight="1" x14ac:dyDescent="0.25">
      <c r="A32" s="14" t="s">
        <v>32</v>
      </c>
      <c r="B32" s="15">
        <v>17.036406999999997</v>
      </c>
      <c r="C32" s="6">
        <v>0</v>
      </c>
      <c r="D32" s="17">
        <v>17.87</v>
      </c>
      <c r="E32" s="17">
        <f t="shared" si="11"/>
        <v>0.83359300000000403</v>
      </c>
      <c r="F32" s="18">
        <f t="shared" si="12"/>
        <v>4.8930094238767846E-2</v>
      </c>
      <c r="G32" s="19" t="s">
        <v>11</v>
      </c>
    </row>
    <row r="33" spans="1:11" ht="13.5" customHeight="1" x14ac:dyDescent="0.25">
      <c r="A33" s="14" t="s">
        <v>33</v>
      </c>
      <c r="B33" s="15">
        <v>14.052199</v>
      </c>
      <c r="C33" s="6">
        <v>0</v>
      </c>
      <c r="D33" s="17">
        <v>13.101999999999999</v>
      </c>
      <c r="E33" s="17">
        <f t="shared" si="11"/>
        <v>-0.95019900000000135</v>
      </c>
      <c r="F33" s="20">
        <f t="shared" si="12"/>
        <v>-6.761923881095061E-2</v>
      </c>
      <c r="G33" s="19" t="s">
        <v>11</v>
      </c>
    </row>
    <row r="34" spans="1:11" ht="5.0999999999999996" customHeight="1" x14ac:dyDescent="0.25">
      <c r="A34" s="14"/>
      <c r="B34" s="15"/>
      <c r="C34" s="17"/>
      <c r="D34" s="17"/>
      <c r="E34" s="17"/>
      <c r="F34" s="21"/>
      <c r="G34" s="19"/>
    </row>
    <row r="35" spans="1:11" ht="13.5" customHeight="1" x14ac:dyDescent="0.25">
      <c r="A35" s="14" t="s">
        <v>34</v>
      </c>
      <c r="B35" s="22">
        <f>SUM(B36:B39)</f>
        <v>7.6272630000000001</v>
      </c>
      <c r="C35" s="6">
        <f>SUM(C36:C39)</f>
        <v>0</v>
      </c>
      <c r="D35" s="23">
        <f>SUM(D36:D39)</f>
        <v>3.65</v>
      </c>
      <c r="E35" s="23">
        <f t="shared" ref="E35:E39" si="13">D35-B35</f>
        <v>-3.9772630000000002</v>
      </c>
      <c r="F35" s="41">
        <f t="shared" ref="F35:F39" si="14">IF(B35=0,"N/A  ",E35/B35)</f>
        <v>-0.52145350173450167</v>
      </c>
      <c r="G35" s="19" t="s">
        <v>15</v>
      </c>
    </row>
    <row r="36" spans="1:11" ht="13.5" customHeight="1" x14ac:dyDescent="0.25">
      <c r="A36" s="42" t="s">
        <v>35</v>
      </c>
      <c r="B36" s="15">
        <v>4.7103289999999998</v>
      </c>
      <c r="C36" s="6">
        <v>0</v>
      </c>
      <c r="D36" s="6">
        <v>0</v>
      </c>
      <c r="E36" s="17">
        <f t="shared" si="13"/>
        <v>-4.7103289999999998</v>
      </c>
      <c r="F36" s="18">
        <f t="shared" si="14"/>
        <v>-1</v>
      </c>
      <c r="G36" s="19" t="s">
        <v>15</v>
      </c>
    </row>
    <row r="37" spans="1:11" ht="13.5" customHeight="1" x14ac:dyDescent="0.25">
      <c r="A37" s="42" t="s">
        <v>36</v>
      </c>
      <c r="B37" s="15">
        <v>0.31912000000000001</v>
      </c>
      <c r="C37" s="6">
        <v>0</v>
      </c>
      <c r="D37" s="6">
        <v>0</v>
      </c>
      <c r="E37" s="17">
        <f t="shared" si="13"/>
        <v>-0.31912000000000001</v>
      </c>
      <c r="F37" s="18">
        <f t="shared" si="14"/>
        <v>-1</v>
      </c>
      <c r="G37" s="19" t="s">
        <v>15</v>
      </c>
    </row>
    <row r="38" spans="1:11" ht="13.5" customHeight="1" x14ac:dyDescent="0.25">
      <c r="A38" s="42" t="s">
        <v>37</v>
      </c>
      <c r="B38" s="15">
        <v>1.4388000000000003</v>
      </c>
      <c r="C38" s="6">
        <v>0</v>
      </c>
      <c r="D38" s="16">
        <v>1.5</v>
      </c>
      <c r="E38" s="17">
        <f t="shared" si="13"/>
        <v>6.1199999999999699E-2</v>
      </c>
      <c r="F38" s="18">
        <f t="shared" si="14"/>
        <v>4.253544620517076E-2</v>
      </c>
      <c r="G38" s="19" t="s">
        <v>15</v>
      </c>
    </row>
    <row r="39" spans="1:11" ht="13.5" customHeight="1" x14ac:dyDescent="0.25">
      <c r="A39" s="42" t="s">
        <v>38</v>
      </c>
      <c r="B39" s="15">
        <v>1.159014</v>
      </c>
      <c r="C39" s="6">
        <v>0</v>
      </c>
      <c r="D39" s="16">
        <v>2.15</v>
      </c>
      <c r="E39" s="17">
        <f t="shared" si="13"/>
        <v>0.99098599999999992</v>
      </c>
      <c r="F39" s="18">
        <f t="shared" si="14"/>
        <v>0.85502504715214822</v>
      </c>
      <c r="G39" s="19" t="s">
        <v>15</v>
      </c>
      <c r="K39" s="30"/>
    </row>
    <row r="40" spans="1:11" ht="5.0999999999999996" customHeight="1" x14ac:dyDescent="0.25">
      <c r="A40" s="42"/>
      <c r="B40" s="15"/>
      <c r="C40" s="17"/>
      <c r="D40" s="17"/>
      <c r="E40" s="17"/>
      <c r="F40" s="18"/>
      <c r="G40" s="19"/>
    </row>
    <row r="41" spans="1:11" s="2" customFormat="1" ht="14.1" customHeight="1" x14ac:dyDescent="0.3">
      <c r="A41" s="43" t="s">
        <v>39</v>
      </c>
      <c r="B41" s="44">
        <f>SUM(B42:B43)</f>
        <v>2.0939100000000002</v>
      </c>
      <c r="C41" s="34">
        <f t="shared" ref="C41:D41" si="15">SUM(C42:C43)</f>
        <v>0</v>
      </c>
      <c r="D41" s="45">
        <f t="shared" si="15"/>
        <v>5.5</v>
      </c>
      <c r="E41" s="45">
        <f t="shared" ref="E41:E43" si="16">D41-B41</f>
        <v>3.4060899999999998</v>
      </c>
      <c r="F41" s="46">
        <f t="shared" ref="F41:F43" si="17">IF(B41=0,"N/A  ",E41/B41)</f>
        <v>1.6266649473950645</v>
      </c>
      <c r="G41" s="37"/>
    </row>
    <row r="42" spans="1:11" ht="14.4" customHeight="1" x14ac:dyDescent="0.25">
      <c r="A42" s="42" t="s">
        <v>40</v>
      </c>
      <c r="B42" s="47" t="s">
        <v>41</v>
      </c>
      <c r="C42" s="6">
        <v>0</v>
      </c>
      <c r="D42" s="17">
        <v>3</v>
      </c>
      <c r="E42" s="17">
        <f>D42-4.71</f>
        <v>-1.71</v>
      </c>
      <c r="F42" s="18">
        <f>IF(B42=0,"N/A  ",E42/4.71)</f>
        <v>-0.36305732484076431</v>
      </c>
      <c r="G42" s="19" t="s">
        <v>42</v>
      </c>
    </row>
    <row r="43" spans="1:11" ht="13.5" customHeight="1" x14ac:dyDescent="0.25">
      <c r="A43" s="42" t="s">
        <v>43</v>
      </c>
      <c r="B43" s="15">
        <v>2.0939100000000002</v>
      </c>
      <c r="C43" s="6">
        <v>0</v>
      </c>
      <c r="D43" s="17">
        <v>2.5</v>
      </c>
      <c r="E43" s="17">
        <f t="shared" si="16"/>
        <v>0.40608999999999984</v>
      </c>
      <c r="F43" s="18">
        <f t="shared" si="17"/>
        <v>0.19393861245230207</v>
      </c>
      <c r="G43" s="19" t="s">
        <v>42</v>
      </c>
    </row>
    <row r="44" spans="1:11" ht="5.0999999999999996" customHeight="1" x14ac:dyDescent="0.25">
      <c r="A44" s="42"/>
      <c r="B44" s="26"/>
      <c r="C44" s="27"/>
      <c r="D44" s="27"/>
      <c r="E44" s="48"/>
      <c r="F44" s="21"/>
      <c r="G44" s="19"/>
    </row>
    <row r="45" spans="1:11" ht="13.5" customHeight="1" x14ac:dyDescent="0.25">
      <c r="A45" s="8" t="s">
        <v>44</v>
      </c>
      <c r="B45" s="11">
        <v>0.32536999999999999</v>
      </c>
      <c r="C45" s="10">
        <v>0</v>
      </c>
      <c r="D45" s="11">
        <v>1</v>
      </c>
      <c r="E45" s="11">
        <f t="shared" ref="E45" si="18">D45-B45</f>
        <v>0.67463000000000006</v>
      </c>
      <c r="F45" s="12">
        <f t="shared" ref="F45" si="19">IF(B45=0,"N/A  ",E45/B45)</f>
        <v>2.0734241017918067</v>
      </c>
      <c r="G45" s="13" t="s">
        <v>45</v>
      </c>
      <c r="I45" s="4"/>
      <c r="K45" s="30"/>
    </row>
    <row r="46" spans="1:11" ht="5.0999999999999996" customHeight="1" x14ac:dyDescent="0.25">
      <c r="A46" s="42"/>
      <c r="B46" s="26"/>
      <c r="C46" s="27"/>
      <c r="D46" s="27"/>
      <c r="E46" s="48"/>
      <c r="F46" s="21"/>
      <c r="G46" s="19"/>
    </row>
    <row r="47" spans="1:11" ht="13.5" customHeight="1" x14ac:dyDescent="0.25">
      <c r="A47" s="8" t="s">
        <v>46</v>
      </c>
      <c r="B47" s="9">
        <v>46.744312999999998</v>
      </c>
      <c r="C47" s="10">
        <v>0</v>
      </c>
      <c r="D47" s="10">
        <v>0</v>
      </c>
      <c r="E47" s="11">
        <f t="shared" ref="E47" si="20">D47-B47</f>
        <v>-46.744312999999998</v>
      </c>
      <c r="F47" s="12">
        <f t="shared" ref="F47" si="21">IF(B47=0,"N/A  ",E47/B47)</f>
        <v>-1</v>
      </c>
      <c r="G47" s="13" t="s">
        <v>11</v>
      </c>
      <c r="I47" s="4"/>
      <c r="K47" s="30"/>
    </row>
    <row r="48" spans="1:11" s="55" customFormat="1" ht="5.0999999999999996" customHeight="1" x14ac:dyDescent="0.25">
      <c r="A48" s="49"/>
      <c r="B48" s="50"/>
      <c r="C48" s="51"/>
      <c r="D48" s="51"/>
      <c r="E48" s="52"/>
      <c r="F48" s="53"/>
      <c r="G48" s="54"/>
    </row>
    <row r="49" spans="1:10" ht="13.5" customHeight="1" x14ac:dyDescent="0.25">
      <c r="A49" s="8" t="s">
        <v>47</v>
      </c>
      <c r="B49" s="9">
        <v>4.2703439999999997</v>
      </c>
      <c r="C49" s="10">
        <v>0</v>
      </c>
      <c r="D49" s="11">
        <v>4.32</v>
      </c>
      <c r="E49" s="11">
        <f t="shared" ref="E49" si="22">D49-B49</f>
        <v>4.9656000000000589E-2</v>
      </c>
      <c r="F49" s="12">
        <f t="shared" ref="F49" si="23">IF(B49=0,"N/A  ",E49/B49)</f>
        <v>1.1628103028702276E-2</v>
      </c>
      <c r="G49" s="13" t="s">
        <v>48</v>
      </c>
    </row>
    <row r="50" spans="1:10" s="55" customFormat="1" ht="5.0999999999999996" customHeight="1" x14ac:dyDescent="0.25">
      <c r="A50" s="49"/>
      <c r="B50" s="50"/>
      <c r="C50" s="51"/>
      <c r="D50" s="51"/>
      <c r="E50" s="52"/>
      <c r="F50" s="56"/>
      <c r="G50" s="54"/>
    </row>
    <row r="51" spans="1:10" ht="13.5" customHeight="1" x14ac:dyDescent="0.25">
      <c r="A51" s="8" t="s">
        <v>49</v>
      </c>
      <c r="B51" s="9">
        <v>15.097181000000001</v>
      </c>
      <c r="C51" s="10">
        <v>0</v>
      </c>
      <c r="D51" s="11">
        <v>15.345000000000001</v>
      </c>
      <c r="E51" s="11">
        <f t="shared" ref="E51" si="24">D51-B51</f>
        <v>0.24781899999999979</v>
      </c>
      <c r="F51" s="12">
        <f t="shared" ref="F51" si="25">IF(B51=0,"N/A  ",E51/B51)</f>
        <v>1.6414918785169215E-2</v>
      </c>
      <c r="G51" s="13" t="s">
        <v>50</v>
      </c>
    </row>
    <row r="52" spans="1:10" s="55" customFormat="1" ht="5.0999999999999996" customHeight="1" thickBot="1" x14ac:dyDescent="0.3">
      <c r="A52" s="57"/>
      <c r="B52" s="58"/>
      <c r="C52" s="58"/>
      <c r="D52" s="58"/>
      <c r="E52" s="59"/>
      <c r="F52" s="59"/>
      <c r="G52" s="60"/>
    </row>
    <row r="53" spans="1:10" ht="13.5" customHeight="1" thickBot="1" x14ac:dyDescent="0.3">
      <c r="A53" s="61" t="s">
        <v>51</v>
      </c>
      <c r="B53" s="62">
        <f>SUM(B5,B13,B17,B30,B45,B47,B49,B51)</f>
        <v>528.28059399999995</v>
      </c>
      <c r="C53" s="63">
        <f>SUM(C5,C13,C17,C30,C45,C47,C49,C51)</f>
        <v>0</v>
      </c>
      <c r="D53" s="62">
        <f>SUM(D5,D13,D17,D30,D45,D47,D49,D51)-0.005</f>
        <v>485.84600000000006</v>
      </c>
      <c r="E53" s="62">
        <f t="shared" ref="E53" si="26">D53-B53</f>
        <v>-42.43459399999989</v>
      </c>
      <c r="F53" s="64">
        <f t="shared" ref="F53" si="27">IF(B53=0,"N/A  ",E53/B53)</f>
        <v>-8.0325861827890449E-2</v>
      </c>
      <c r="G53" s="65"/>
      <c r="J53" s="66"/>
    </row>
    <row r="54" spans="1:10" s="67" customFormat="1" ht="39" customHeight="1" x14ac:dyDescent="0.3">
      <c r="A54" s="76" t="s">
        <v>52</v>
      </c>
      <c r="B54" s="77"/>
      <c r="C54" s="77"/>
      <c r="D54" s="77"/>
      <c r="E54" s="77"/>
      <c r="F54" s="77"/>
      <c r="G54" s="77"/>
      <c r="I54" s="68"/>
    </row>
    <row r="55" spans="1:10" s="67" customFormat="1" ht="25.5" customHeight="1" x14ac:dyDescent="0.3">
      <c r="A55" s="78" t="s">
        <v>53</v>
      </c>
      <c r="B55" s="78"/>
      <c r="C55" s="78"/>
      <c r="D55" s="78"/>
      <c r="E55" s="78"/>
      <c r="F55" s="78"/>
      <c r="G55" s="78"/>
    </row>
    <row r="56" spans="1:10" s="67" customFormat="1" ht="25.5" customHeight="1" x14ac:dyDescent="0.3">
      <c r="A56" s="78" t="s">
        <v>54</v>
      </c>
      <c r="B56" s="78"/>
      <c r="C56" s="78"/>
      <c r="D56" s="78"/>
      <c r="E56" s="78"/>
      <c r="F56" s="78"/>
      <c r="G56" s="78"/>
    </row>
    <row r="57" spans="1:10" s="67" customFormat="1" ht="15" customHeight="1" x14ac:dyDescent="0.3">
      <c r="A57" s="71" t="s">
        <v>55</v>
      </c>
      <c r="B57" s="71"/>
      <c r="C57" s="71"/>
      <c r="D57" s="71"/>
      <c r="E57" s="71"/>
      <c r="F57" s="71"/>
      <c r="G57" s="71"/>
    </row>
  </sheetData>
  <mergeCells count="12">
    <mergeCell ref="A57:G57"/>
    <mergeCell ref="A1:G1"/>
    <mergeCell ref="A2:G2"/>
    <mergeCell ref="G3:G4"/>
    <mergeCell ref="A54:G54"/>
    <mergeCell ref="A55:G55"/>
    <mergeCell ref="A56:G56"/>
    <mergeCell ref="A3:A4"/>
    <mergeCell ref="B3:B4"/>
    <mergeCell ref="C3:C4"/>
    <mergeCell ref="D3:D4"/>
    <mergeCell ref="E3:F3"/>
  </mergeCells>
  <pageMargins left="0.7" right="0.7" top="0.75" bottom="0.75" header="0.3" footer="0.3"/>
  <pageSetup scale="80" orientation="portrait" r:id="rId1"/>
  <ignoredErrors>
    <ignoredError sqref="E42: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Ex by Majr Component</vt:lpstr>
      <vt:lpstr>'Org Ex by Majr Component'!Print_Area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2018-02-27T17:51:00Z</cp:lastPrinted>
  <dcterms:created xsi:type="dcterms:W3CDTF">2018-02-27T17:01:23Z</dcterms:created>
  <dcterms:modified xsi:type="dcterms:W3CDTF">2018-02-28T11:53:42Z</dcterms:modified>
</cp:coreProperties>
</file>