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88" yWindow="252" windowWidth="16140" windowHeight="9876"/>
  </bookViews>
  <sheets>
    <sheet name="NSF Funding by Program" sheetId="2" r:id="rId1"/>
  </sheets>
  <definedNames>
    <definedName name="_xlnm.Print_Area" localSheetId="0">'NSF Funding by Program'!$A$1:$F$78</definedName>
    <definedName name="_xlnm.Print_Titles" localSheetId="0">'NSF Funding by Program'!$3:$6</definedName>
  </definedNames>
  <calcPr calcId="171027"/>
  <fileRecoveryPr autoRecover="0"/>
</workbook>
</file>

<file path=xl/calcChain.xml><?xml version="1.0" encoding="utf-8"?>
<calcChain xmlns="http://schemas.openxmlformats.org/spreadsheetml/2006/main">
  <c r="E48" i="2" l="1"/>
  <c r="C20" i="2" l="1"/>
  <c r="B20" i="2"/>
  <c r="B54" i="2" l="1"/>
  <c r="E52" i="2"/>
  <c r="F52" i="2" s="1"/>
  <c r="D54" i="2"/>
  <c r="C54" i="2"/>
  <c r="D20" i="2" l="1"/>
  <c r="E54" i="2"/>
  <c r="F54" i="2" s="1"/>
  <c r="E64" i="2"/>
  <c r="F64" i="2" s="1"/>
  <c r="E50" i="2"/>
  <c r="F50" i="2" s="1"/>
  <c r="E33" i="2"/>
  <c r="F33" i="2" s="1"/>
  <c r="E15" i="2"/>
  <c r="F15" i="2" s="1"/>
  <c r="E11" i="2"/>
  <c r="F11" i="2" s="1"/>
  <c r="E68" i="2"/>
  <c r="F68" i="2" s="1"/>
  <c r="E70" i="2"/>
  <c r="F70" i="2" s="1"/>
  <c r="E63" i="2"/>
  <c r="F63" i="2" s="1"/>
  <c r="E60" i="2"/>
  <c r="F60" i="2"/>
  <c r="F48" i="2"/>
  <c r="E42" i="2"/>
  <c r="F42" i="2" s="1"/>
  <c r="E38" i="2"/>
  <c r="F38" i="2" s="1"/>
  <c r="E32" i="2"/>
  <c r="F32" i="2" s="1"/>
  <c r="E25" i="2"/>
  <c r="F25" i="2" s="1"/>
  <c r="E18" i="2"/>
  <c r="F18" i="2" s="1"/>
  <c r="E12" i="2"/>
  <c r="F12" i="2" s="1"/>
  <c r="E8" i="2"/>
  <c r="F8" i="2" s="1"/>
  <c r="E39" i="2"/>
  <c r="F39" i="2"/>
  <c r="E57" i="2"/>
  <c r="F57" i="2" s="1"/>
  <c r="E37" i="2"/>
  <c r="F37" i="2" s="1"/>
  <c r="E24" i="2"/>
  <c r="F24" i="2" s="1"/>
  <c r="E9" i="2"/>
  <c r="F9" i="2" s="1"/>
  <c r="E22" i="2"/>
  <c r="F22" i="2" s="1"/>
  <c r="E45" i="2"/>
  <c r="F45" i="2" s="1"/>
  <c r="E27" i="2"/>
  <c r="F27" i="2" s="1"/>
  <c r="E19" i="2"/>
  <c r="F19" i="2" s="1"/>
  <c r="E66" i="2"/>
  <c r="F66" i="2" s="1"/>
  <c r="E47" i="2"/>
  <c r="F47" i="2" s="1"/>
  <c r="E41" i="2"/>
  <c r="F41" i="2" s="1"/>
  <c r="E31" i="2"/>
  <c r="F31" i="2" s="1"/>
  <c r="E17" i="2"/>
  <c r="F17" i="2" s="1"/>
  <c r="E69" i="2"/>
  <c r="F69" i="2" s="1"/>
  <c r="E71" i="2"/>
  <c r="F71" i="2" s="1"/>
  <c r="E65" i="2"/>
  <c r="F65" i="2" s="1"/>
  <c r="E56" i="2"/>
  <c r="F56" i="2" s="1"/>
  <c r="E46" i="2"/>
  <c r="F46" i="2" s="1"/>
  <c r="E40" i="2"/>
  <c r="F40" i="2" s="1"/>
  <c r="E34" i="2"/>
  <c r="F34" i="2" s="1"/>
  <c r="E28" i="2"/>
  <c r="F28" i="2" s="1"/>
  <c r="E23" i="2"/>
  <c r="F23" i="2" s="1"/>
  <c r="E16" i="2"/>
  <c r="F16" i="2" s="1"/>
  <c r="E10" i="2"/>
  <c r="F10" i="2" s="1"/>
  <c r="D59" i="2"/>
  <c r="B35" i="2"/>
  <c r="D35" i="2"/>
  <c r="C35" i="2"/>
  <c r="B43" i="2"/>
  <c r="B67" i="2"/>
  <c r="D67" i="2"/>
  <c r="D13" i="2"/>
  <c r="C13" i="2"/>
  <c r="B59" i="2"/>
  <c r="C29" i="2"/>
  <c r="B13" i="2"/>
  <c r="C43" i="2"/>
  <c r="B49" i="2"/>
  <c r="B29" i="2"/>
  <c r="D43" i="2"/>
  <c r="D29" i="2"/>
  <c r="C49" i="2"/>
  <c r="D49" i="2"/>
  <c r="C59" i="2"/>
  <c r="E67" i="2" l="1"/>
  <c r="E29" i="2"/>
  <c r="F29" i="2" s="1"/>
  <c r="E49" i="2"/>
  <c r="F49" i="2" s="1"/>
  <c r="E59" i="2"/>
  <c r="F59" i="2" s="1"/>
  <c r="F67" i="2"/>
  <c r="E20" i="2"/>
  <c r="F20" i="2"/>
  <c r="E35" i="2"/>
  <c r="F35" i="2" s="1"/>
  <c r="E13" i="2"/>
  <c r="F13" i="2" s="1"/>
  <c r="E43" i="2"/>
  <c r="F43" i="2" s="1"/>
  <c r="B61" i="2"/>
  <c r="D61" i="2"/>
  <c r="E61" i="2" l="1"/>
  <c r="F61" i="2" s="1"/>
  <c r="B72" i="2"/>
  <c r="C72" i="2"/>
  <c r="D72" i="2"/>
  <c r="E72" i="2" l="1"/>
  <c r="F72" i="2" s="1"/>
</calcChain>
</file>

<file path=xl/sharedStrings.xml><?xml version="1.0" encoding="utf-8"?>
<sst xmlns="http://schemas.openxmlformats.org/spreadsheetml/2006/main" count="93" uniqueCount="89">
  <si>
    <t>(Dollars in Millions)</t>
  </si>
  <si>
    <t>Amount</t>
  </si>
  <si>
    <t>Percent</t>
  </si>
  <si>
    <t>BIOLOGICAL INFRASTRUCTURE</t>
  </si>
  <si>
    <t>ENVIRONMENTAL BIOLOGY</t>
  </si>
  <si>
    <t>INTEGRATIVE ORGANISMAL SYSTEMS</t>
  </si>
  <si>
    <t>EARTH SCIENCES</t>
  </si>
  <si>
    <t>OCEAN SCIENCES</t>
  </si>
  <si>
    <t>ASTRONOMICAL SCIENCES</t>
  </si>
  <si>
    <t>CHEMISTRY</t>
  </si>
  <si>
    <t>MATERIALS RESEARCH</t>
  </si>
  <si>
    <t>MATHEMATICAL SCIENCES</t>
  </si>
  <si>
    <t>PHYSICS</t>
  </si>
  <si>
    <t>SOCIAL AND ECONOMIC SCIENCES</t>
  </si>
  <si>
    <t>INTEGRATIVE ACTIVITIES</t>
  </si>
  <si>
    <t>GRADUATE EDUCATION</t>
  </si>
  <si>
    <t>HUMAN RESOURCE DEVELOPMENT</t>
  </si>
  <si>
    <t>UNDERGRADUATE EDUCATION</t>
  </si>
  <si>
    <t>NATIONAL SCIENCE BOARD</t>
  </si>
  <si>
    <t>Request</t>
  </si>
  <si>
    <t>AGENCY OPERATIONS AND AWARD MANAGEMENT</t>
  </si>
  <si>
    <t>FY 2009</t>
  </si>
  <si>
    <t>FY 2008</t>
  </si>
  <si>
    <t xml:space="preserve">  [US Antarctic Logistical Support Activities]</t>
  </si>
  <si>
    <t>UNITED STATES ARCTIC RESEARCH COMMISSION</t>
  </si>
  <si>
    <t>TOTAL, RESEARCH AND RELATED ACTIVITIES</t>
  </si>
  <si>
    <t>TOTAL, EDUCATION &amp; HUMAN RESOURCES</t>
  </si>
  <si>
    <t>OFFICE OF THE INSPECTOR GENERAL</t>
  </si>
  <si>
    <t>TOTAL, NATIONAL SCIENCE FOUNDATION</t>
  </si>
  <si>
    <t>PROGRAM</t>
  </si>
  <si>
    <t>BIOLOGICAL SCIENCES (BIO)</t>
  </si>
  <si>
    <t>TOTAL, BIO</t>
  </si>
  <si>
    <t>EMERGING FRONTIERS</t>
  </si>
  <si>
    <t>MOLECULAR &amp; CELLULAR BIOSCIENCES</t>
  </si>
  <si>
    <t>COMPUTING &amp; COMMUNICATION FOUNDATIONS</t>
  </si>
  <si>
    <t>COMPUTER &amp; NETWORK SYSTEMS</t>
  </si>
  <si>
    <t>INFORMATION TECHNOLOGY RESEARCH</t>
  </si>
  <si>
    <t>TOTAL, CISE</t>
  </si>
  <si>
    <t>INFORMATION &amp; INTELLIGENT SYSTEMS</t>
  </si>
  <si>
    <t>ENGINEERING (ENG)</t>
  </si>
  <si>
    <t>CHEMICAL, BIOENGINEERING, ENVIRONMENTAL, &amp; 
   TRANSPORT SYSTEMS</t>
  </si>
  <si>
    <t>CIVIL, MECHANICAL, &amp; MANUFACTURING INNOVATION</t>
  </si>
  <si>
    <t>ELECTRICAL, COMMUNICATIONS, &amp; CYBER SYSTEMS</t>
  </si>
  <si>
    <t>INDUSTRIAL INNOVATION &amp; PARTNERSHIPS</t>
  </si>
  <si>
    <t>ENGINEERING EDUCATION &amp; CENTERS</t>
  </si>
  <si>
    <t>TOTAL, ENG</t>
  </si>
  <si>
    <t>GEOSCIENCES (GEO)</t>
  </si>
  <si>
    <t>ATMOSPHERIC &amp; GEOSPACE SCIENCES</t>
  </si>
  <si>
    <t xml:space="preserve">   [SBIR/STTR]</t>
  </si>
  <si>
    <t>TOTAL, GEO</t>
  </si>
  <si>
    <t>TOTAL, MPS</t>
  </si>
  <si>
    <t>MULTIDISCIPLINARY ACTIVITIES</t>
  </si>
  <si>
    <t>BEHAVIORAL AND COGNITIVE SCIENCES</t>
  </si>
  <si>
    <t>INTEGRATIVE &amp; COLLABORATIVE EDUCATION AND 
   RESEARCH</t>
  </si>
  <si>
    <t>NATIONAL CENTER FOR SCIENCE &amp; ENGINEERING
   STATISTICS</t>
  </si>
  <si>
    <t>TOTAL, SBE</t>
  </si>
  <si>
    <t>MATHEMATICAL &amp; PHYSICAL SCIENCES (MPS)</t>
  </si>
  <si>
    <t>SOCIAL, BEHAVIORAL &amp; ECONOMIC SCIENCES (SBE)</t>
  </si>
  <si>
    <t xml:space="preserve">   [Major Research Instrumentation (MRI)]</t>
  </si>
  <si>
    <t>COMPUTER &amp; INFORMATION SCIENCE &amp; 
   ENGINEERING (CISE)</t>
  </si>
  <si>
    <t>EDUCATION &amp; HUMAN RESOURCES (EHR)</t>
  </si>
  <si>
    <t>MAJOR RESEARCH EQUIPMENT &amp; FACILITIES 
   CONSTRUCTION</t>
  </si>
  <si>
    <t>RESEARCH ON LEARNING IN FORMAL AND INFORMAL
   SETTINGS</t>
  </si>
  <si>
    <t>INTEGRATIVE ACTIVITIES (IA)</t>
  </si>
  <si>
    <t>OFFICE OF INTERNATIONAL SCIENCE AND 
   ENGINEERING (OISE)</t>
  </si>
  <si>
    <t>EMERGING FRONTIERS AND MULTIDISCIPLINARY 
   ACTIVITIES</t>
  </si>
  <si>
    <t>TOTAL, IA</t>
  </si>
  <si>
    <t>OFFICE OF POLAR PROGRAMS</t>
  </si>
  <si>
    <t>Total, OPP</t>
  </si>
  <si>
    <t>OFFICE OF POLAR PROGRAMS (OPP)</t>
  </si>
  <si>
    <t>NSF FY 2019 Request Funding by Program</t>
  </si>
  <si>
    <t>FY 2019 Request</t>
  </si>
  <si>
    <t>FY 2017
Actual</t>
  </si>
  <si>
    <t>ADVANCED CYBERINFRASTRUCTURE</t>
  </si>
  <si>
    <t>ESTABLISHED PROGRAM TO STIMULATE 
   COMPETITIVE RESEARCH (EPSCoR)</t>
  </si>
  <si>
    <t>FY 2019 Request
Change Over
FY 2017 Actual</t>
  </si>
  <si>
    <t>[199.05]</t>
  </si>
  <si>
    <t>FY 2018
Annualized
CR</t>
  </si>
  <si>
    <t>[198.57]</t>
  </si>
  <si>
    <t>[69.28]</t>
  </si>
  <si>
    <t>[71.00]</t>
  </si>
  <si>
    <t>[76.20]</t>
  </si>
  <si>
    <t>[75.00]</t>
  </si>
  <si>
    <t>[-1.20]</t>
  </si>
  <si>
    <t>[-1.6%]</t>
  </si>
  <si>
    <t>[1.72]</t>
  </si>
  <si>
    <t>[2.5%]</t>
  </si>
  <si>
    <t>[-0.48]</t>
  </si>
  <si>
    <t>[-0.2%]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</si>
</sst>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&quot;$&quot;#,##0.00;\-&quot;$&quot;#,##0.00;&quot;-&quot;??"/>
    <numFmt numFmtId="166" formatCode="0.0%;\-0.0%;&quot;-&quot;??"/>
    <numFmt numFmtId="167" formatCode="#,##0.00;\-#,##0.00;&quot;-&quot;??"/>
    <numFmt numFmtId="168" formatCode="#,##0.00;#,##0.00;&quot;-&quot;??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Fill="1"/>
    <xf numFmtId="0" fontId="3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40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5" fontId="5" fillId="0" borderId="6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right" vertical="center"/>
    </xf>
    <xf numFmtId="0" fontId="3" fillId="0" borderId="0" xfId="3" applyFont="1" applyBorder="1" applyAlignment="1" applyProtection="1">
      <alignment vertical="center"/>
      <protection locked="0"/>
    </xf>
    <xf numFmtId="0" fontId="5" fillId="0" borderId="2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top" wrapText="1"/>
    </xf>
    <xf numFmtId="0" fontId="5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166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top"/>
    </xf>
    <xf numFmtId="165" fontId="5" fillId="0" borderId="5" xfId="0" applyNumberFormat="1" applyFont="1" applyFill="1" applyBorder="1" applyAlignment="1">
      <alignment horizontal="right" vertical="center"/>
    </xf>
    <xf numFmtId="0" fontId="3" fillId="0" borderId="0" xfId="0" applyFont="1"/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3" fillId="0" borderId="3" xfId="0" applyFont="1" applyFill="1" applyBorder="1" applyAlignment="1">
      <alignment horizontal="right"/>
    </xf>
    <xf numFmtId="164" fontId="3" fillId="0" borderId="3" xfId="1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4" fontId="3" fillId="0" borderId="4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3" xfId="0" applyNumberFormat="1" applyFont="1" applyFill="1" applyBorder="1" applyAlignment="1">
      <alignment horizontal="right" vertical="center"/>
    </xf>
    <xf numFmtId="166" fontId="3" fillId="0" borderId="3" xfId="0" applyNumberFormat="1" applyFont="1" applyFill="1" applyBorder="1" applyAlignment="1">
      <alignment horizontal="right" vertical="center"/>
    </xf>
    <xf numFmtId="165" fontId="5" fillId="0" borderId="6" xfId="1" applyNumberFormat="1" applyFont="1" applyFill="1" applyBorder="1" applyAlignment="1">
      <alignment horizontal="right" vertical="center"/>
    </xf>
    <xf numFmtId="166" fontId="5" fillId="0" borderId="6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top"/>
    </xf>
    <xf numFmtId="166" fontId="3" fillId="0" borderId="0" xfId="0" applyNumberFormat="1" applyFont="1" applyFill="1" applyBorder="1" applyAlignment="1">
      <alignment horizontal="right" vertical="top"/>
    </xf>
    <xf numFmtId="167" fontId="4" fillId="0" borderId="0" xfId="0" applyNumberFormat="1" applyFont="1" applyFill="1" applyBorder="1" applyAlignment="1">
      <alignment horizontal="right" vertical="top"/>
    </xf>
    <xf numFmtId="166" fontId="4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vertical="top"/>
    </xf>
    <xf numFmtId="167" fontId="3" fillId="0" borderId="3" xfId="0" applyNumberFormat="1" applyFont="1" applyFill="1" applyBorder="1" applyAlignment="1">
      <alignment horizontal="right" vertical="top"/>
    </xf>
    <xf numFmtId="166" fontId="3" fillId="0" borderId="3" xfId="0" applyNumberFormat="1" applyFont="1" applyFill="1" applyBorder="1" applyAlignment="1">
      <alignment horizontal="right" vertical="top"/>
    </xf>
    <xf numFmtId="167" fontId="3" fillId="0" borderId="0" xfId="0" applyNumberFormat="1" applyFont="1" applyFill="1" applyBorder="1" applyAlignment="1">
      <alignment horizontal="right" vertical="top"/>
    </xf>
    <xf numFmtId="165" fontId="5" fillId="0" borderId="1" xfId="0" applyNumberFormat="1" applyFont="1" applyFill="1" applyBorder="1" applyAlignment="1">
      <alignment horizontal="right" vertical="top"/>
    </xf>
    <xf numFmtId="165" fontId="5" fillId="0" borderId="1" xfId="1" applyNumberFormat="1" applyFont="1" applyFill="1" applyBorder="1" applyAlignment="1">
      <alignment horizontal="right" vertical="top"/>
    </xf>
    <xf numFmtId="166" fontId="5" fillId="0" borderId="1" xfId="0" applyNumberFormat="1" applyFont="1" applyFill="1" applyBorder="1" applyAlignment="1">
      <alignment horizontal="right" vertical="top"/>
    </xf>
    <xf numFmtId="168" fontId="4" fillId="0" borderId="3" xfId="0" applyNumberFormat="1" applyFont="1" applyFill="1" applyBorder="1" applyAlignment="1">
      <alignment horizontal="right" vertical="top"/>
    </xf>
    <xf numFmtId="167" fontId="4" fillId="0" borderId="3" xfId="0" applyNumberFormat="1" applyFont="1" applyFill="1" applyBorder="1" applyAlignment="1">
      <alignment horizontal="right" vertical="top"/>
    </xf>
    <xf numFmtId="166" fontId="4" fillId="0" borderId="3" xfId="4" applyNumberFormat="1" applyFont="1" applyFill="1" applyBorder="1" applyAlignment="1">
      <alignment horizontal="right" vertical="top"/>
    </xf>
    <xf numFmtId="167" fontId="4" fillId="0" borderId="3" xfId="0" applyNumberFormat="1" applyFont="1" applyFill="1" applyBorder="1" applyAlignment="1">
      <alignment horizontal="right" vertical="center"/>
    </xf>
    <xf numFmtId="166" fontId="4" fillId="0" borderId="3" xfId="0" applyNumberFormat="1" applyFont="1" applyFill="1" applyBorder="1" applyAlignment="1">
      <alignment horizontal="right" vertical="center"/>
    </xf>
    <xf numFmtId="165" fontId="5" fillId="0" borderId="5" xfId="1" applyNumberFormat="1" applyFont="1" applyFill="1" applyBorder="1" applyAlignment="1">
      <alignment horizontal="right" vertical="center"/>
    </xf>
    <xf numFmtId="166" fontId="5" fillId="0" borderId="5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167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>
      <alignment horizontal="right" vertical="center"/>
    </xf>
    <xf numFmtId="165" fontId="5" fillId="0" borderId="1" xfId="1" applyNumberFormat="1" applyFont="1" applyFill="1" applyBorder="1" applyAlignment="1">
      <alignment horizontal="right" vertical="center"/>
    </xf>
    <xf numFmtId="166" fontId="5" fillId="0" borderId="1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40" fontId="3" fillId="0" borderId="2" xfId="0" applyNumberFormat="1" applyFont="1" applyFill="1" applyBorder="1" applyAlignment="1">
      <alignment horizontal="right" wrapText="1"/>
    </xf>
    <xf numFmtId="40" fontId="3" fillId="0" borderId="0" xfId="0" applyNumberFormat="1" applyFont="1" applyFill="1" applyBorder="1" applyAlignment="1">
      <alignment horizontal="right" wrapText="1"/>
    </xf>
    <xf numFmtId="40" fontId="3" fillId="0" borderId="3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5">
    <cellStyle name="Normal" xfId="0" builtinId="0"/>
    <cellStyle name="Normal 2" xfId="2"/>
    <cellStyle name="Normal_FY03 Actual$ for final" xfId="3"/>
    <cellStyle name="Percent" xfId="4" builtinId="5"/>
    <cellStyle name="Percent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6E9ECA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showGridLines="0" tabSelected="1" zoomScaleNormal="100" workbookViewId="0">
      <selection sqref="A1:F1"/>
    </sheetView>
  </sheetViews>
  <sheetFormatPr defaultColWidth="8.88671875" defaultRowHeight="13.8" x14ac:dyDescent="0.25"/>
  <cols>
    <col min="1" max="1" width="59.33203125" style="24" customWidth="1"/>
    <col min="2" max="2" width="12.109375" style="1" customWidth="1"/>
    <col min="3" max="3" width="12.88671875" style="1" customWidth="1"/>
    <col min="4" max="4" width="12.109375" style="1" customWidth="1"/>
    <col min="5" max="6" width="11" style="1" customWidth="1"/>
    <col min="7" max="7" width="14.44140625" style="1" customWidth="1"/>
    <col min="8" max="16384" width="8.88671875" style="24"/>
  </cols>
  <sheetData>
    <row r="1" spans="1:7" x14ac:dyDescent="0.25">
      <c r="A1" s="70" t="s">
        <v>70</v>
      </c>
      <c r="B1" s="70"/>
      <c r="C1" s="70"/>
      <c r="D1" s="70"/>
      <c r="E1" s="70"/>
      <c r="F1" s="70"/>
    </row>
    <row r="3" spans="1:7" ht="14.4" thickBot="1" x14ac:dyDescent="0.3">
      <c r="A3" s="66" t="s">
        <v>0</v>
      </c>
      <c r="B3" s="66"/>
      <c r="C3" s="66"/>
      <c r="D3" s="66"/>
      <c r="E3" s="66"/>
      <c r="F3" s="66"/>
    </row>
    <row r="4" spans="1:7" ht="30" customHeight="1" x14ac:dyDescent="0.25">
      <c r="A4" s="2"/>
      <c r="B4" s="67" t="s">
        <v>72</v>
      </c>
      <c r="C4" s="67" t="s">
        <v>77</v>
      </c>
      <c r="D4" s="67" t="s">
        <v>71</v>
      </c>
      <c r="E4" s="71" t="s">
        <v>75</v>
      </c>
      <c r="F4" s="71"/>
    </row>
    <row r="5" spans="1:7" x14ac:dyDescent="0.25">
      <c r="A5" s="73" t="s">
        <v>29</v>
      </c>
      <c r="B5" s="68" t="s">
        <v>21</v>
      </c>
      <c r="C5" s="68" t="s">
        <v>22</v>
      </c>
      <c r="D5" s="68" t="s">
        <v>21</v>
      </c>
      <c r="E5" s="72"/>
      <c r="F5" s="72"/>
    </row>
    <row r="6" spans="1:7" x14ac:dyDescent="0.25">
      <c r="A6" s="74"/>
      <c r="B6" s="69" t="s">
        <v>19</v>
      </c>
      <c r="C6" s="69" t="s">
        <v>19</v>
      </c>
      <c r="D6" s="69" t="s">
        <v>19</v>
      </c>
      <c r="E6" s="27" t="s">
        <v>1</v>
      </c>
      <c r="F6" s="28" t="s">
        <v>2</v>
      </c>
    </row>
    <row r="7" spans="1:7" s="5" customFormat="1" ht="19.5" customHeight="1" x14ac:dyDescent="0.25">
      <c r="A7" s="3" t="s">
        <v>30</v>
      </c>
      <c r="B7" s="4"/>
      <c r="C7" s="29"/>
      <c r="D7" s="4"/>
      <c r="E7" s="30"/>
      <c r="F7" s="31"/>
      <c r="G7" s="32"/>
    </row>
    <row r="8" spans="1:7" s="5" customFormat="1" ht="19.5" customHeight="1" x14ac:dyDescent="0.25">
      <c r="A8" s="6" t="s">
        <v>3</v>
      </c>
      <c r="B8" s="10">
        <v>130.35018099999999</v>
      </c>
      <c r="C8" s="10">
        <v>0</v>
      </c>
      <c r="D8" s="10">
        <v>175.14</v>
      </c>
      <c r="E8" s="10">
        <f t="shared" ref="E8:E13" si="0">D8-B8</f>
        <v>44.789818999999994</v>
      </c>
      <c r="F8" s="33">
        <f t="shared" ref="F8:F13" si="1">IF(B8=0, "N/A  ", E8/B8)</f>
        <v>0.34361148297906852</v>
      </c>
      <c r="G8" s="32"/>
    </row>
    <row r="9" spans="1:7" s="5" customFormat="1" ht="19.5" customHeight="1" x14ac:dyDescent="0.25">
      <c r="A9" s="6" t="s">
        <v>32</v>
      </c>
      <c r="B9" s="34">
        <v>113.79805399999999</v>
      </c>
      <c r="C9" s="34">
        <v>0</v>
      </c>
      <c r="D9" s="34">
        <v>94.2</v>
      </c>
      <c r="E9" s="34">
        <f t="shared" si="0"/>
        <v>-19.598053999999991</v>
      </c>
      <c r="F9" s="33">
        <f t="shared" si="1"/>
        <v>-0.17221783071967112</v>
      </c>
      <c r="G9" s="32"/>
    </row>
    <row r="10" spans="1:7" s="5" customFormat="1" ht="19.5" customHeight="1" x14ac:dyDescent="0.25">
      <c r="A10" s="6" t="s">
        <v>4</v>
      </c>
      <c r="B10" s="34">
        <v>145.421404</v>
      </c>
      <c r="C10" s="34">
        <v>0</v>
      </c>
      <c r="D10" s="34">
        <v>146.16</v>
      </c>
      <c r="E10" s="34">
        <f t="shared" si="0"/>
        <v>0.73859600000000114</v>
      </c>
      <c r="F10" s="33">
        <f t="shared" si="1"/>
        <v>5.079004738532171E-3</v>
      </c>
      <c r="G10" s="32"/>
    </row>
    <row r="11" spans="1:7" s="5" customFormat="1" ht="19.5" customHeight="1" x14ac:dyDescent="0.25">
      <c r="A11" s="6" t="s">
        <v>5</v>
      </c>
      <c r="B11" s="34">
        <v>215.62794199999999</v>
      </c>
      <c r="C11" s="34">
        <v>0</v>
      </c>
      <c r="D11" s="34">
        <v>184.97</v>
      </c>
      <c r="E11" s="34">
        <f t="shared" si="0"/>
        <v>-30.657941999999991</v>
      </c>
      <c r="F11" s="33">
        <f t="shared" si="1"/>
        <v>-0.14217982009029234</v>
      </c>
      <c r="G11" s="32"/>
    </row>
    <row r="12" spans="1:7" s="5" customFormat="1" ht="19.5" customHeight="1" x14ac:dyDescent="0.25">
      <c r="A12" s="6" t="s">
        <v>33</v>
      </c>
      <c r="B12" s="35">
        <v>137.02420900000001</v>
      </c>
      <c r="C12" s="35">
        <v>0</v>
      </c>
      <c r="D12" s="35">
        <v>137.69</v>
      </c>
      <c r="E12" s="35">
        <f t="shared" si="0"/>
        <v>0.66579099999998448</v>
      </c>
      <c r="F12" s="36">
        <f t="shared" si="1"/>
        <v>4.8589297092748365E-3</v>
      </c>
      <c r="G12" s="32"/>
    </row>
    <row r="13" spans="1:7" s="5" customFormat="1" ht="19.5" customHeight="1" thickBot="1" x14ac:dyDescent="0.3">
      <c r="A13" s="7" t="s">
        <v>31</v>
      </c>
      <c r="B13" s="8">
        <f>SUM(B8:B12)</f>
        <v>742.22179000000006</v>
      </c>
      <c r="C13" s="8">
        <f>SUM(C8:C12)</f>
        <v>0</v>
      </c>
      <c r="D13" s="8">
        <f>SUM(D8:D12)</f>
        <v>738.16000000000008</v>
      </c>
      <c r="E13" s="37">
        <f t="shared" si="0"/>
        <v>-4.0617899999999736</v>
      </c>
      <c r="F13" s="38">
        <f t="shared" si="1"/>
        <v>-5.472474743701574E-3</v>
      </c>
      <c r="G13" s="32"/>
    </row>
    <row r="14" spans="1:7" s="5" customFormat="1" ht="31.5" customHeight="1" x14ac:dyDescent="0.25">
      <c r="A14" s="9" t="s">
        <v>59</v>
      </c>
      <c r="B14" s="10"/>
      <c r="C14" s="10"/>
      <c r="D14" s="10"/>
      <c r="E14" s="10"/>
      <c r="F14" s="33"/>
      <c r="G14" s="32"/>
    </row>
    <row r="15" spans="1:7" s="5" customFormat="1" ht="19.5" customHeight="1" x14ac:dyDescent="0.25">
      <c r="A15" s="11" t="s">
        <v>73</v>
      </c>
      <c r="B15" s="10">
        <v>223.36028400000001</v>
      </c>
      <c r="C15" s="10">
        <v>0</v>
      </c>
      <c r="D15" s="10">
        <v>210.09</v>
      </c>
      <c r="E15" s="10">
        <f t="shared" ref="E15:E20" si="2">D15-B15</f>
        <v>-13.270284000000004</v>
      </c>
      <c r="F15" s="33">
        <f t="shared" ref="F15:F20" si="3">IF(B15=0, "N/A  ", E15/B15)</f>
        <v>-5.9412012567104378E-2</v>
      </c>
      <c r="G15" s="32"/>
    </row>
    <row r="16" spans="1:7" s="5" customFormat="1" ht="19.5" customHeight="1" x14ac:dyDescent="0.25">
      <c r="A16" s="11" t="s">
        <v>34</v>
      </c>
      <c r="B16" s="34">
        <v>193.565504</v>
      </c>
      <c r="C16" s="34">
        <v>0</v>
      </c>
      <c r="D16" s="34">
        <v>183.03</v>
      </c>
      <c r="E16" s="34">
        <f t="shared" si="2"/>
        <v>-10.535504000000003</v>
      </c>
      <c r="F16" s="33">
        <f t="shared" si="3"/>
        <v>-5.4428623810986503E-2</v>
      </c>
      <c r="G16" s="32"/>
    </row>
    <row r="17" spans="1:7" s="5" customFormat="1" ht="19.5" customHeight="1" x14ac:dyDescent="0.25">
      <c r="A17" s="11" t="s">
        <v>35</v>
      </c>
      <c r="B17" s="34">
        <v>231.36076399999999</v>
      </c>
      <c r="C17" s="34">
        <v>0</v>
      </c>
      <c r="D17" s="34">
        <v>217.09</v>
      </c>
      <c r="E17" s="34">
        <f t="shared" si="2"/>
        <v>-14.270763999999986</v>
      </c>
      <c r="F17" s="33">
        <f t="shared" si="3"/>
        <v>-6.1681867544317003E-2</v>
      </c>
      <c r="G17" s="32"/>
    </row>
    <row r="18" spans="1:7" s="5" customFormat="1" ht="19.5" customHeight="1" x14ac:dyDescent="0.25">
      <c r="A18" s="11" t="s">
        <v>38</v>
      </c>
      <c r="B18" s="34">
        <v>194.58498800000001</v>
      </c>
      <c r="C18" s="34">
        <v>0</v>
      </c>
      <c r="D18" s="34">
        <v>192.07</v>
      </c>
      <c r="E18" s="34">
        <f t="shared" si="2"/>
        <v>-2.5149880000000167</v>
      </c>
      <c r="F18" s="33">
        <f t="shared" si="3"/>
        <v>-1.2924881954408614E-2</v>
      </c>
      <c r="G18" s="32"/>
    </row>
    <row r="19" spans="1:7" s="5" customFormat="1" ht="19.5" customHeight="1" x14ac:dyDescent="0.25">
      <c r="A19" s="11" t="s">
        <v>36</v>
      </c>
      <c r="B19" s="34">
        <v>93.058463000000003</v>
      </c>
      <c r="C19" s="34">
        <v>0</v>
      </c>
      <c r="D19" s="34">
        <v>123.14</v>
      </c>
      <c r="E19" s="34">
        <f t="shared" si="2"/>
        <v>30.081536999999997</v>
      </c>
      <c r="F19" s="33">
        <f t="shared" si="3"/>
        <v>0.32325417839750908</v>
      </c>
      <c r="G19" s="32"/>
    </row>
    <row r="20" spans="1:7" s="5" customFormat="1" ht="19.5" customHeight="1" thickBot="1" x14ac:dyDescent="0.3">
      <c r="A20" s="7" t="s">
        <v>37</v>
      </c>
      <c r="B20" s="8">
        <f>SUM(B15:B19)</f>
        <v>935.93000300000006</v>
      </c>
      <c r="C20" s="8">
        <f t="shared" ref="C20:D20" si="4">SUM(C15:C19)</f>
        <v>0</v>
      </c>
      <c r="D20" s="8">
        <f t="shared" si="4"/>
        <v>925.42</v>
      </c>
      <c r="E20" s="37">
        <f t="shared" si="2"/>
        <v>-10.510003000000097</v>
      </c>
      <c r="F20" s="38">
        <f t="shared" si="3"/>
        <v>-1.1229475458967733E-2</v>
      </c>
      <c r="G20" s="32"/>
    </row>
    <row r="21" spans="1:7" s="5" customFormat="1" ht="19.5" customHeight="1" x14ac:dyDescent="0.25">
      <c r="A21" s="12" t="s">
        <v>39</v>
      </c>
      <c r="B21" s="10"/>
      <c r="C21" s="10"/>
      <c r="D21" s="10"/>
      <c r="E21" s="10"/>
      <c r="F21" s="33"/>
      <c r="G21" s="32"/>
    </row>
    <row r="22" spans="1:7" s="5" customFormat="1" ht="30" customHeight="1" x14ac:dyDescent="0.25">
      <c r="A22" s="13" t="s">
        <v>40</v>
      </c>
      <c r="B22" s="39">
        <v>183.54110700000001</v>
      </c>
      <c r="C22" s="39">
        <v>0</v>
      </c>
      <c r="D22" s="39">
        <v>180</v>
      </c>
      <c r="E22" s="39">
        <f>D22-B22</f>
        <v>-3.5411070000000109</v>
      </c>
      <c r="F22" s="40">
        <f>IF(B22=0, "N/A  ", E22/B22)</f>
        <v>-1.9293263824544823E-2</v>
      </c>
      <c r="G22" s="32"/>
    </row>
    <row r="23" spans="1:7" s="5" customFormat="1" ht="19.5" customHeight="1" x14ac:dyDescent="0.25">
      <c r="A23" s="6" t="s">
        <v>41</v>
      </c>
      <c r="B23" s="34">
        <v>221.05384699999999</v>
      </c>
      <c r="C23" s="34">
        <v>0</v>
      </c>
      <c r="D23" s="34">
        <v>216.9</v>
      </c>
      <c r="E23" s="34">
        <f>D23-B23</f>
        <v>-4.1538469999999847</v>
      </c>
      <c r="F23" s="33">
        <f>IF(B23=0, "N/A  ", E23/B23)</f>
        <v>-1.8791109299264919E-2</v>
      </c>
      <c r="G23" s="32"/>
    </row>
    <row r="24" spans="1:7" s="5" customFormat="1" ht="19.5" customHeight="1" x14ac:dyDescent="0.25">
      <c r="A24" s="6" t="s">
        <v>42</v>
      </c>
      <c r="B24" s="34">
        <v>113.78185499999999</v>
      </c>
      <c r="C24" s="34">
        <v>0</v>
      </c>
      <c r="D24" s="34">
        <v>111.6</v>
      </c>
      <c r="E24" s="34">
        <f>D24-B24</f>
        <v>-2.1818549999999988</v>
      </c>
      <c r="F24" s="33">
        <f>IF(B24=0, "N/A  ", E24/B24)</f>
        <v>-1.9175772797868331E-2</v>
      </c>
      <c r="G24" s="32"/>
    </row>
    <row r="25" spans="1:7" s="5" customFormat="1" ht="19.5" customHeight="1" x14ac:dyDescent="0.25">
      <c r="A25" s="6" t="s">
        <v>43</v>
      </c>
      <c r="B25" s="34">
        <v>250.260052</v>
      </c>
      <c r="C25" s="34">
        <v>0</v>
      </c>
      <c r="D25" s="34">
        <v>248.42</v>
      </c>
      <c r="E25" s="34">
        <f>D25-B25</f>
        <v>-1.8400520000000142</v>
      </c>
      <c r="F25" s="33">
        <f>IF(B25=0, "N/A  ", E25/B25)</f>
        <v>-7.3525598084668116E-3</v>
      </c>
      <c r="G25" s="32"/>
    </row>
    <row r="26" spans="1:7" s="22" customFormat="1" ht="15" customHeight="1" x14ac:dyDescent="0.25">
      <c r="A26" s="25" t="s">
        <v>48</v>
      </c>
      <c r="B26" s="41" t="s">
        <v>76</v>
      </c>
      <c r="C26" s="41">
        <v>0</v>
      </c>
      <c r="D26" s="41" t="s">
        <v>78</v>
      </c>
      <c r="E26" s="41" t="s">
        <v>87</v>
      </c>
      <c r="F26" s="42" t="s">
        <v>88</v>
      </c>
      <c r="G26" s="43"/>
    </row>
    <row r="27" spans="1:7" s="5" customFormat="1" ht="19.5" customHeight="1" x14ac:dyDescent="0.25">
      <c r="A27" s="6" t="s">
        <v>44</v>
      </c>
      <c r="B27" s="34">
        <v>108.60857799999999</v>
      </c>
      <c r="C27" s="34">
        <v>0</v>
      </c>
      <c r="D27" s="34">
        <v>97.25</v>
      </c>
      <c r="E27" s="34">
        <f>D27-B27</f>
        <v>-11.358577999999994</v>
      </c>
      <c r="F27" s="33">
        <f>IF(B27=0, "N/A  ", E27/B27)</f>
        <v>-0.10458269695787745</v>
      </c>
      <c r="G27" s="32"/>
    </row>
    <row r="28" spans="1:7" s="5" customFormat="1" ht="30" customHeight="1" x14ac:dyDescent="0.25">
      <c r="A28" s="14" t="s">
        <v>65</v>
      </c>
      <c r="B28" s="44">
        <v>53.674120000000002</v>
      </c>
      <c r="C28" s="44">
        <v>0</v>
      </c>
      <c r="D28" s="44">
        <v>67.260000000000005</v>
      </c>
      <c r="E28" s="44">
        <f>D28-B28</f>
        <v>13.585880000000003</v>
      </c>
      <c r="F28" s="45">
        <f>IF(B28=0, "N/A  ", E28/B28)</f>
        <v>0.25311788996261148</v>
      </c>
      <c r="G28" s="32"/>
    </row>
    <row r="29" spans="1:7" s="5" customFormat="1" ht="21" customHeight="1" thickBot="1" x14ac:dyDescent="0.3">
      <c r="A29" s="7" t="s">
        <v>45</v>
      </c>
      <c r="B29" s="8">
        <f>SUM(B22:B25,B27:B28)</f>
        <v>930.91955899999994</v>
      </c>
      <c r="C29" s="8">
        <f t="shared" ref="C29:D29" si="5">SUM(C22:C25,C27:C28)</f>
        <v>0</v>
      </c>
      <c r="D29" s="8">
        <f t="shared" si="5"/>
        <v>921.43</v>
      </c>
      <c r="E29" s="37">
        <f>D29-B29</f>
        <v>-9.4895589999999856</v>
      </c>
      <c r="F29" s="38">
        <f>IF(B29=0, "N/A  ", E29/B29)</f>
        <v>-1.0193747578140622E-2</v>
      </c>
      <c r="G29" s="32"/>
    </row>
    <row r="30" spans="1:7" s="5" customFormat="1" ht="19.5" customHeight="1" x14ac:dyDescent="0.25">
      <c r="A30" s="12" t="s">
        <v>46</v>
      </c>
      <c r="B30" s="10"/>
      <c r="C30" s="10"/>
      <c r="D30" s="10"/>
      <c r="E30" s="10"/>
      <c r="F30" s="33"/>
      <c r="G30" s="32"/>
    </row>
    <row r="31" spans="1:7" s="5" customFormat="1" ht="19.5" customHeight="1" x14ac:dyDescent="0.25">
      <c r="A31" s="6" t="s">
        <v>47</v>
      </c>
      <c r="B31" s="10">
        <v>253.365995</v>
      </c>
      <c r="C31" s="10">
        <v>0</v>
      </c>
      <c r="D31" s="10">
        <v>239.3</v>
      </c>
      <c r="E31" s="10">
        <f>D31-B31</f>
        <v>-14.065994999999987</v>
      </c>
      <c r="F31" s="33">
        <f>IF(B31=0, "N/A  ", E31/B31)</f>
        <v>-5.5516506861940915E-2</v>
      </c>
      <c r="G31" s="32"/>
    </row>
    <row r="32" spans="1:7" s="5" customFormat="1" ht="19.5" customHeight="1" x14ac:dyDescent="0.25">
      <c r="A32" s="6" t="s">
        <v>6</v>
      </c>
      <c r="B32" s="34">
        <v>179.13341399999999</v>
      </c>
      <c r="C32" s="34">
        <v>0</v>
      </c>
      <c r="D32" s="34">
        <v>169.23</v>
      </c>
      <c r="E32" s="34">
        <f>D32-B32</f>
        <v>-9.9034139999999979</v>
      </c>
      <c r="F32" s="33">
        <f>IF(B32=0, "N/A  ", E32/B32)</f>
        <v>-5.5285129551541953E-2</v>
      </c>
      <c r="G32" s="32"/>
    </row>
    <row r="33" spans="1:7" s="5" customFormat="1" ht="30" customHeight="1" x14ac:dyDescent="0.25">
      <c r="A33" s="13" t="s">
        <v>53</v>
      </c>
      <c r="B33" s="46">
        <v>76.381812999999994</v>
      </c>
      <c r="C33" s="46">
        <v>0</v>
      </c>
      <c r="D33" s="46">
        <v>104.95</v>
      </c>
      <c r="E33" s="46">
        <f>D33-B33</f>
        <v>28.568187000000009</v>
      </c>
      <c r="F33" s="40">
        <f>IF(B33=0, "N/A  ", E33/B33)</f>
        <v>0.37401818414548516</v>
      </c>
      <c r="G33" s="32"/>
    </row>
    <row r="34" spans="1:7" s="5" customFormat="1" ht="19.5" customHeight="1" x14ac:dyDescent="0.25">
      <c r="A34" s="6" t="s">
        <v>7</v>
      </c>
      <c r="B34" s="34">
        <v>316.73907000000003</v>
      </c>
      <c r="C34" s="34">
        <v>0</v>
      </c>
      <c r="D34" s="34">
        <v>339.5</v>
      </c>
      <c r="E34" s="34">
        <f>D34-B34</f>
        <v>22.760929999999973</v>
      </c>
      <c r="F34" s="33">
        <f>IF(B34=0, "N/A  ", E34/B34)</f>
        <v>7.1860190787325265E-2</v>
      </c>
      <c r="G34" s="32"/>
    </row>
    <row r="35" spans="1:7" s="5" customFormat="1" ht="19.5" customHeight="1" thickBot="1" x14ac:dyDescent="0.3">
      <c r="A35" s="7" t="s">
        <v>49</v>
      </c>
      <c r="B35" s="8">
        <f>SUM(B31:B34)</f>
        <v>825.62029200000006</v>
      </c>
      <c r="C35" s="8">
        <f t="shared" ref="C35:D35" si="6">SUM(C31:C34)</f>
        <v>0</v>
      </c>
      <c r="D35" s="8">
        <f t="shared" si="6"/>
        <v>852.98</v>
      </c>
      <c r="E35" s="37">
        <f>D35-B35</f>
        <v>27.359707999999955</v>
      </c>
      <c r="F35" s="38">
        <f>IF(B35=0, "N/A  ", E35/B35)</f>
        <v>3.3138366710589465E-2</v>
      </c>
      <c r="G35" s="32"/>
    </row>
    <row r="36" spans="1:7" s="5" customFormat="1" ht="19.5" customHeight="1" x14ac:dyDescent="0.25">
      <c r="A36" s="12" t="s">
        <v>56</v>
      </c>
      <c r="B36" s="10"/>
      <c r="C36" s="10"/>
      <c r="D36" s="10"/>
      <c r="E36" s="10"/>
      <c r="F36" s="33"/>
      <c r="G36" s="32"/>
    </row>
    <row r="37" spans="1:7" s="5" customFormat="1" ht="19.5" customHeight="1" x14ac:dyDescent="0.25">
      <c r="A37" s="6" t="s">
        <v>8</v>
      </c>
      <c r="B37" s="10">
        <v>252.05133699999999</v>
      </c>
      <c r="C37" s="10">
        <v>0</v>
      </c>
      <c r="D37" s="10">
        <v>230.69</v>
      </c>
      <c r="E37" s="10">
        <f t="shared" ref="E37:E43" si="7">D37-B37</f>
        <v>-21.361336999999992</v>
      </c>
      <c r="F37" s="33">
        <f t="shared" ref="F37:F43" si="8">IF(B37=0, "N/A  ", E37/B37)</f>
        <v>-8.4749945206598898E-2</v>
      </c>
      <c r="G37" s="32"/>
    </row>
    <row r="38" spans="1:7" s="5" customFormat="1" ht="19.5" customHeight="1" x14ac:dyDescent="0.25">
      <c r="A38" s="6" t="s">
        <v>9</v>
      </c>
      <c r="B38" s="34">
        <v>246.240261</v>
      </c>
      <c r="C38" s="34">
        <v>0</v>
      </c>
      <c r="D38" s="34">
        <v>230.58</v>
      </c>
      <c r="E38" s="34">
        <f t="shared" si="7"/>
        <v>-15.660260999999991</v>
      </c>
      <c r="F38" s="33">
        <f t="shared" si="8"/>
        <v>-6.3597483759976967E-2</v>
      </c>
      <c r="G38" s="32"/>
    </row>
    <row r="39" spans="1:7" s="5" customFormat="1" ht="19.5" customHeight="1" x14ac:dyDescent="0.25">
      <c r="A39" s="6" t="s">
        <v>10</v>
      </c>
      <c r="B39" s="34">
        <v>314.30581000000001</v>
      </c>
      <c r="C39" s="34">
        <v>0</v>
      </c>
      <c r="D39" s="34">
        <v>295.05</v>
      </c>
      <c r="E39" s="34">
        <f t="shared" si="7"/>
        <v>-19.255809999999997</v>
      </c>
      <c r="F39" s="33">
        <f t="shared" si="8"/>
        <v>-6.1264569051396142E-2</v>
      </c>
      <c r="G39" s="32"/>
    </row>
    <row r="40" spans="1:7" s="5" customFormat="1" ht="19.5" customHeight="1" x14ac:dyDescent="0.25">
      <c r="A40" s="6" t="s">
        <v>11</v>
      </c>
      <c r="B40" s="34">
        <v>233.54030700000001</v>
      </c>
      <c r="C40" s="34">
        <v>0</v>
      </c>
      <c r="D40" s="34">
        <v>218.82</v>
      </c>
      <c r="E40" s="34">
        <f t="shared" si="7"/>
        <v>-14.72030700000002</v>
      </c>
      <c r="F40" s="33">
        <f t="shared" si="8"/>
        <v>-6.3031119506064617E-2</v>
      </c>
      <c r="G40" s="32"/>
    </row>
    <row r="41" spans="1:7" s="5" customFormat="1" ht="19.5" customHeight="1" x14ac:dyDescent="0.25">
      <c r="A41" s="6" t="s">
        <v>12</v>
      </c>
      <c r="B41" s="34">
        <v>281.43270100000001</v>
      </c>
      <c r="C41" s="34">
        <v>0</v>
      </c>
      <c r="D41" s="34">
        <v>266.73</v>
      </c>
      <c r="E41" s="34">
        <f t="shared" si="7"/>
        <v>-14.70270099999999</v>
      </c>
      <c r="F41" s="33">
        <f t="shared" si="8"/>
        <v>-5.2242333416684189E-2</v>
      </c>
      <c r="G41" s="32"/>
    </row>
    <row r="42" spans="1:7" s="5" customFormat="1" ht="19.5" customHeight="1" x14ac:dyDescent="0.25">
      <c r="A42" s="6" t="s">
        <v>51</v>
      </c>
      <c r="B42" s="35">
        <v>34.856208000000002</v>
      </c>
      <c r="C42" s="35">
        <v>0</v>
      </c>
      <c r="D42" s="35">
        <v>103.45</v>
      </c>
      <c r="E42" s="35">
        <f t="shared" si="7"/>
        <v>68.593792000000008</v>
      </c>
      <c r="F42" s="36">
        <f t="shared" si="8"/>
        <v>1.9679074671576438</v>
      </c>
      <c r="G42" s="32"/>
    </row>
    <row r="43" spans="1:7" s="5" customFormat="1" ht="19.5" customHeight="1" thickBot="1" x14ac:dyDescent="0.3">
      <c r="A43" s="7" t="s">
        <v>50</v>
      </c>
      <c r="B43" s="8">
        <f>SUM(B37:B42)</f>
        <v>1362.4266239999999</v>
      </c>
      <c r="C43" s="8">
        <f>SUM(C37:C42)</f>
        <v>0</v>
      </c>
      <c r="D43" s="8">
        <f>SUM(D37:D42)</f>
        <v>1345.32</v>
      </c>
      <c r="E43" s="37">
        <f t="shared" si="7"/>
        <v>-17.106624000000011</v>
      </c>
      <c r="F43" s="38">
        <f t="shared" si="8"/>
        <v>-1.2555996556919906E-2</v>
      </c>
      <c r="G43" s="32"/>
    </row>
    <row r="44" spans="1:7" s="5" customFormat="1" ht="19.5" customHeight="1" x14ac:dyDescent="0.25">
      <c r="A44" s="12" t="s">
        <v>57</v>
      </c>
      <c r="B44" s="10"/>
      <c r="C44" s="10"/>
      <c r="D44" s="10"/>
      <c r="E44" s="10"/>
      <c r="F44" s="33"/>
      <c r="G44" s="32"/>
    </row>
    <row r="45" spans="1:7" s="5" customFormat="1" ht="19.5" customHeight="1" x14ac:dyDescent="0.25">
      <c r="A45" s="6" t="s">
        <v>52</v>
      </c>
      <c r="B45" s="10">
        <v>94.748334999999997</v>
      </c>
      <c r="C45" s="10">
        <v>0</v>
      </c>
      <c r="D45" s="10">
        <v>84.95</v>
      </c>
      <c r="E45" s="10">
        <f t="shared" ref="E45:E50" si="9">D45-B45</f>
        <v>-9.7983349999999945</v>
      </c>
      <c r="F45" s="33">
        <f t="shared" ref="F45:F50" si="10">IF(B45=0, "N/A  ", E45/B45)</f>
        <v>-0.10341432385065125</v>
      </c>
      <c r="G45" s="32"/>
    </row>
    <row r="46" spans="1:7" s="5" customFormat="1" ht="19.5" customHeight="1" x14ac:dyDescent="0.25">
      <c r="A46" s="6" t="s">
        <v>13</v>
      </c>
      <c r="B46" s="34">
        <v>97.867148999999998</v>
      </c>
      <c r="C46" s="34">
        <v>0</v>
      </c>
      <c r="D46" s="34">
        <v>86.68</v>
      </c>
      <c r="E46" s="34">
        <f t="shared" si="9"/>
        <v>-11.187148999999991</v>
      </c>
      <c r="F46" s="33">
        <f t="shared" si="10"/>
        <v>-0.11430954221421114</v>
      </c>
      <c r="G46" s="32"/>
    </row>
    <row r="47" spans="1:7" s="5" customFormat="1" ht="19.5" customHeight="1" x14ac:dyDescent="0.25">
      <c r="A47" s="6" t="s">
        <v>51</v>
      </c>
      <c r="B47" s="34">
        <v>27.083378</v>
      </c>
      <c r="C47" s="34">
        <v>0</v>
      </c>
      <c r="D47" s="34">
        <v>23.37</v>
      </c>
      <c r="E47" s="34">
        <f t="shared" si="9"/>
        <v>-3.7133779999999987</v>
      </c>
      <c r="F47" s="33">
        <f t="shared" si="10"/>
        <v>-0.13710911541388962</v>
      </c>
      <c r="G47" s="32"/>
    </row>
    <row r="48" spans="1:7" s="5" customFormat="1" ht="30" customHeight="1" x14ac:dyDescent="0.25">
      <c r="A48" s="13" t="s">
        <v>54</v>
      </c>
      <c r="B48" s="44">
        <v>51.192055000000003</v>
      </c>
      <c r="C48" s="44">
        <v>0</v>
      </c>
      <c r="D48" s="44">
        <v>51.19</v>
      </c>
      <c r="E48" s="44">
        <f>ROUND(D48-B48,1)</f>
        <v>0</v>
      </c>
      <c r="F48" s="45">
        <f t="shared" si="10"/>
        <v>0</v>
      </c>
      <c r="G48" s="32"/>
    </row>
    <row r="49" spans="1:7" s="5" customFormat="1" ht="19.5" customHeight="1" thickBot="1" x14ac:dyDescent="0.3">
      <c r="A49" s="7" t="s">
        <v>55</v>
      </c>
      <c r="B49" s="8">
        <f>SUM(B45:B48)</f>
        <v>270.890917</v>
      </c>
      <c r="C49" s="8">
        <f>SUM(C45:C48)</f>
        <v>0</v>
      </c>
      <c r="D49" s="8">
        <f>SUM(D45:D48)</f>
        <v>246.19</v>
      </c>
      <c r="E49" s="37">
        <f t="shared" si="9"/>
        <v>-24.700917000000004</v>
      </c>
      <c r="F49" s="38">
        <f t="shared" si="10"/>
        <v>-9.1183998612991535E-2</v>
      </c>
      <c r="G49" s="32"/>
    </row>
    <row r="50" spans="1:7" s="5" customFormat="1" ht="30" customHeight="1" thickBot="1" x14ac:dyDescent="0.3">
      <c r="A50" s="17" t="s">
        <v>64</v>
      </c>
      <c r="B50" s="47">
        <v>48.957906000000001</v>
      </c>
      <c r="C50" s="47">
        <v>0</v>
      </c>
      <c r="D50" s="47">
        <v>48.5</v>
      </c>
      <c r="E50" s="48">
        <f t="shared" si="9"/>
        <v>-0.45790600000000126</v>
      </c>
      <c r="F50" s="49">
        <f t="shared" si="10"/>
        <v>-9.3530552552635975E-3</v>
      </c>
      <c r="G50" s="32"/>
    </row>
    <row r="51" spans="1:7" s="5" customFormat="1" ht="19.5" customHeight="1" x14ac:dyDescent="0.25">
      <c r="A51" s="20" t="s">
        <v>69</v>
      </c>
      <c r="B51" s="16"/>
      <c r="C51" s="16"/>
      <c r="D51" s="16"/>
      <c r="E51" s="16"/>
      <c r="F51" s="21"/>
      <c r="G51" s="32"/>
    </row>
    <row r="52" spans="1:7" s="5" customFormat="1" ht="19.5" customHeight="1" x14ac:dyDescent="0.25">
      <c r="A52" s="6" t="s">
        <v>67</v>
      </c>
      <c r="B52" s="10">
        <v>467.85081500000001</v>
      </c>
      <c r="C52" s="10">
        <v>0</v>
      </c>
      <c r="D52" s="10">
        <v>534.54</v>
      </c>
      <c r="E52" s="10">
        <f>D52-B52</f>
        <v>66.689184999999952</v>
      </c>
      <c r="F52" s="33">
        <f>IF(B52=0, "N/A  ", E52/B52)</f>
        <v>0.14254369739635903</v>
      </c>
      <c r="G52" s="32"/>
    </row>
    <row r="53" spans="1:7" s="5" customFormat="1" ht="15" customHeight="1" x14ac:dyDescent="0.25">
      <c r="A53" s="25" t="s">
        <v>23</v>
      </c>
      <c r="B53" s="50" t="s">
        <v>79</v>
      </c>
      <c r="C53" s="50">
        <v>0</v>
      </c>
      <c r="D53" s="50" t="s">
        <v>80</v>
      </c>
      <c r="E53" s="51" t="s">
        <v>85</v>
      </c>
      <c r="F53" s="52" t="s">
        <v>86</v>
      </c>
      <c r="G53" s="32"/>
    </row>
    <row r="54" spans="1:7" s="5" customFormat="1" ht="19.5" customHeight="1" thickBot="1" x14ac:dyDescent="0.3">
      <c r="A54" s="7" t="s">
        <v>68</v>
      </c>
      <c r="B54" s="8">
        <f>B52</f>
        <v>467.85081500000001</v>
      </c>
      <c r="C54" s="8">
        <f t="shared" ref="C54:D54" si="11">C52</f>
        <v>0</v>
      </c>
      <c r="D54" s="8">
        <f t="shared" si="11"/>
        <v>534.54</v>
      </c>
      <c r="E54" s="37">
        <f>D54-B54</f>
        <v>66.689184999999952</v>
      </c>
      <c r="F54" s="38">
        <f t="shared" ref="F54" si="12">IF(B54=0, "N/A  ", E54/B54)</f>
        <v>0.14254369739635903</v>
      </c>
      <c r="G54" s="32"/>
    </row>
    <row r="55" spans="1:7" s="5" customFormat="1" ht="19.5" customHeight="1" x14ac:dyDescent="0.25">
      <c r="A55" s="15" t="s">
        <v>63</v>
      </c>
      <c r="B55" s="10"/>
      <c r="C55" s="10"/>
      <c r="D55" s="10"/>
      <c r="E55" s="10"/>
      <c r="F55" s="33"/>
      <c r="G55" s="32"/>
    </row>
    <row r="56" spans="1:7" s="5" customFormat="1" ht="30" customHeight="1" x14ac:dyDescent="0.25">
      <c r="A56" s="13" t="s">
        <v>74</v>
      </c>
      <c r="B56" s="39">
        <v>162.80355</v>
      </c>
      <c r="C56" s="39">
        <v>0</v>
      </c>
      <c r="D56" s="39">
        <v>160</v>
      </c>
      <c r="E56" s="46">
        <f t="shared" ref="E56:E61" si="13">D56-B56</f>
        <v>-2.8035500000000013</v>
      </c>
      <c r="F56" s="40">
        <f t="shared" ref="F56:F61" si="14">IF(B56=0, "N/A  ", E56/B56)</f>
        <v>-1.7220447588520038E-2</v>
      </c>
      <c r="G56" s="32"/>
    </row>
    <row r="57" spans="1:7" s="5" customFormat="1" ht="19.5" customHeight="1" x14ac:dyDescent="0.25">
      <c r="A57" s="6" t="s">
        <v>14</v>
      </c>
      <c r="B57" s="34">
        <v>257.46282500000001</v>
      </c>
      <c r="C57" s="34">
        <v>0</v>
      </c>
      <c r="D57" s="34">
        <v>376.72</v>
      </c>
      <c r="E57" s="34">
        <f t="shared" si="13"/>
        <v>119.25717500000002</v>
      </c>
      <c r="F57" s="33">
        <f t="shared" si="14"/>
        <v>0.46320153210468351</v>
      </c>
      <c r="G57" s="32"/>
    </row>
    <row r="58" spans="1:7" s="5" customFormat="1" ht="15" customHeight="1" x14ac:dyDescent="0.25">
      <c r="A58" s="26" t="s">
        <v>58</v>
      </c>
      <c r="B58" s="53" t="s">
        <v>81</v>
      </c>
      <c r="C58" s="53">
        <v>0</v>
      </c>
      <c r="D58" s="53" t="s">
        <v>82</v>
      </c>
      <c r="E58" s="53" t="s">
        <v>83</v>
      </c>
      <c r="F58" s="54" t="s">
        <v>84</v>
      </c>
      <c r="G58" s="32"/>
    </row>
    <row r="59" spans="1:7" s="5" customFormat="1" ht="19.5" customHeight="1" thickBot="1" x14ac:dyDescent="0.3">
      <c r="A59" s="7" t="s">
        <v>66</v>
      </c>
      <c r="B59" s="8">
        <f>SUM(B56:B57)</f>
        <v>420.26637500000004</v>
      </c>
      <c r="C59" s="8">
        <f>SUM(C56:C57)</f>
        <v>0</v>
      </c>
      <c r="D59" s="8">
        <f>SUM(D56:D57)</f>
        <v>536.72</v>
      </c>
      <c r="E59" s="37">
        <f t="shared" si="13"/>
        <v>116.45362499999999</v>
      </c>
      <c r="F59" s="38">
        <f t="shared" si="14"/>
        <v>0.2770947949380913</v>
      </c>
      <c r="G59" s="32"/>
    </row>
    <row r="60" spans="1:7" s="5" customFormat="1" ht="19.5" customHeight="1" thickBot="1" x14ac:dyDescent="0.3">
      <c r="A60" s="18" t="s">
        <v>24</v>
      </c>
      <c r="B60" s="23">
        <v>1.43</v>
      </c>
      <c r="C60" s="23">
        <v>0</v>
      </c>
      <c r="D60" s="23">
        <v>1.42</v>
      </c>
      <c r="E60" s="55">
        <f t="shared" si="13"/>
        <v>-1.0000000000000009E-2</v>
      </c>
      <c r="F60" s="56">
        <f t="shared" si="14"/>
        <v>-6.9930069930069999E-3</v>
      </c>
      <c r="G60" s="32"/>
    </row>
    <row r="61" spans="1:7" s="5" customFormat="1" ht="22.5" customHeight="1" thickBot="1" x14ac:dyDescent="0.3">
      <c r="A61" s="15" t="s">
        <v>25</v>
      </c>
      <c r="B61" s="23">
        <f>SUM(B13,B20,B29,B35,B43,B49,B50,B54,B59,B60)</f>
        <v>6006.5142809999998</v>
      </c>
      <c r="C61" s="23">
        <v>5992.67</v>
      </c>
      <c r="D61" s="23">
        <f>SUM(D13,D20,D29,D35,D43,D49,D50,D54,D59,D60)</f>
        <v>6150.6799999999994</v>
      </c>
      <c r="E61" s="55">
        <f t="shared" si="13"/>
        <v>144.16571899999963</v>
      </c>
      <c r="F61" s="56">
        <f t="shared" si="14"/>
        <v>2.4001561014518735E-2</v>
      </c>
      <c r="G61" s="32"/>
    </row>
    <row r="62" spans="1:7" s="5" customFormat="1" ht="19.5" customHeight="1" x14ac:dyDescent="0.25">
      <c r="A62" s="12" t="s">
        <v>60</v>
      </c>
      <c r="B62" s="10"/>
      <c r="C62" s="10"/>
      <c r="D62" s="10"/>
      <c r="E62" s="10"/>
      <c r="F62" s="33"/>
      <c r="G62" s="32"/>
    </row>
    <row r="63" spans="1:7" s="5" customFormat="1" ht="19.5" customHeight="1" x14ac:dyDescent="0.25">
      <c r="A63" s="6" t="s">
        <v>15</v>
      </c>
      <c r="B63" s="10">
        <v>272.10997600000002</v>
      </c>
      <c r="C63" s="10">
        <v>0</v>
      </c>
      <c r="D63" s="10">
        <v>258.55</v>
      </c>
      <c r="E63" s="10">
        <f t="shared" ref="E63:E72" si="15">D63-B63</f>
        <v>-13.559976000000006</v>
      </c>
      <c r="F63" s="33">
        <f t="shared" ref="F63:F72" si="16">IF(B63=0, "N/A  ", E63/B63)</f>
        <v>-4.9832704406250823E-2</v>
      </c>
      <c r="G63" s="32"/>
    </row>
    <row r="64" spans="1:7" s="5" customFormat="1" ht="19.5" customHeight="1" x14ac:dyDescent="0.25">
      <c r="A64" s="6" t="s">
        <v>16</v>
      </c>
      <c r="B64" s="34">
        <v>149.50119100000001</v>
      </c>
      <c r="C64" s="34">
        <v>0</v>
      </c>
      <c r="D64" s="34">
        <v>187.19</v>
      </c>
      <c r="E64" s="34">
        <f t="shared" si="15"/>
        <v>37.688808999999992</v>
      </c>
      <c r="F64" s="33">
        <f t="shared" si="16"/>
        <v>0.25209704851113857</v>
      </c>
      <c r="G64" s="32"/>
    </row>
    <row r="65" spans="1:7" s="5" customFormat="1" ht="30" customHeight="1" x14ac:dyDescent="0.25">
      <c r="A65" s="13" t="s">
        <v>62</v>
      </c>
      <c r="B65" s="46">
        <v>222.62384700000001</v>
      </c>
      <c r="C65" s="46">
        <v>0</v>
      </c>
      <c r="D65" s="46">
        <v>202.98</v>
      </c>
      <c r="E65" s="46">
        <f t="shared" si="15"/>
        <v>-19.643847000000022</v>
      </c>
      <c r="F65" s="40">
        <f t="shared" si="16"/>
        <v>-8.8237838240213418E-2</v>
      </c>
      <c r="G65" s="57"/>
    </row>
    <row r="66" spans="1:7" s="5" customFormat="1" ht="19.5" customHeight="1" thickBot="1" x14ac:dyDescent="0.3">
      <c r="A66" s="19" t="s">
        <v>17</v>
      </c>
      <c r="B66" s="58">
        <v>229.138396</v>
      </c>
      <c r="C66" s="58">
        <v>0</v>
      </c>
      <c r="D66" s="58">
        <v>224.65</v>
      </c>
      <c r="E66" s="58">
        <f t="shared" si="15"/>
        <v>-4.4883959999999945</v>
      </c>
      <c r="F66" s="59">
        <f t="shared" si="16"/>
        <v>-1.958814445048308E-2</v>
      </c>
      <c r="G66" s="32"/>
    </row>
    <row r="67" spans="1:7" s="5" customFormat="1" ht="22.5" customHeight="1" thickBot="1" x14ac:dyDescent="0.3">
      <c r="A67" s="18" t="s">
        <v>26</v>
      </c>
      <c r="B67" s="23">
        <f>SUM(B63:B66)</f>
        <v>873.37341000000015</v>
      </c>
      <c r="C67" s="23">
        <v>874.02</v>
      </c>
      <c r="D67" s="23">
        <f t="shared" ref="D67" si="17">SUM(D63:D66)</f>
        <v>873.37</v>
      </c>
      <c r="E67" s="55">
        <f>ROUND(D67-B67,1)</f>
        <v>0</v>
      </c>
      <c r="F67" s="56">
        <f t="shared" si="16"/>
        <v>0</v>
      </c>
      <c r="G67" s="32"/>
    </row>
    <row r="68" spans="1:7" s="5" customFormat="1" ht="33" customHeight="1" thickBot="1" x14ac:dyDescent="0.3">
      <c r="A68" s="17" t="s">
        <v>61</v>
      </c>
      <c r="B68" s="47">
        <v>222.779696</v>
      </c>
      <c r="C68" s="47">
        <v>207.58</v>
      </c>
      <c r="D68" s="47">
        <v>94.65</v>
      </c>
      <c r="E68" s="48">
        <f t="shared" si="15"/>
        <v>-128.129696</v>
      </c>
      <c r="F68" s="49">
        <f t="shared" si="16"/>
        <v>-0.57514081534611661</v>
      </c>
      <c r="G68" s="32"/>
    </row>
    <row r="69" spans="1:7" s="5" customFormat="1" ht="22.5" customHeight="1" thickBot="1" x14ac:dyDescent="0.3">
      <c r="A69" s="7" t="s">
        <v>20</v>
      </c>
      <c r="B69" s="60">
        <v>382.06322999999998</v>
      </c>
      <c r="C69" s="60">
        <v>327.76</v>
      </c>
      <c r="D69" s="60">
        <v>333.63</v>
      </c>
      <c r="E69" s="61">
        <f t="shared" si="15"/>
        <v>-48.43322999999998</v>
      </c>
      <c r="F69" s="62">
        <f t="shared" si="16"/>
        <v>-0.12676757718872864</v>
      </c>
      <c r="G69" s="32"/>
    </row>
    <row r="70" spans="1:7" s="5" customFormat="1" ht="22.5" customHeight="1" thickBot="1" x14ac:dyDescent="0.3">
      <c r="A70" s="7" t="s">
        <v>27</v>
      </c>
      <c r="B70" s="60">
        <v>15.097181000000001</v>
      </c>
      <c r="C70" s="60">
        <v>15.097</v>
      </c>
      <c r="D70" s="60">
        <v>15.345000000000001</v>
      </c>
      <c r="E70" s="61">
        <f t="shared" si="15"/>
        <v>0.24781899999999979</v>
      </c>
      <c r="F70" s="62">
        <f t="shared" si="16"/>
        <v>1.6414918785169215E-2</v>
      </c>
      <c r="G70" s="32"/>
    </row>
    <row r="71" spans="1:7" s="5" customFormat="1" ht="22.5" customHeight="1" thickBot="1" x14ac:dyDescent="0.3">
      <c r="A71" s="7" t="s">
        <v>18</v>
      </c>
      <c r="B71" s="60">
        <v>4.2703439999999997</v>
      </c>
      <c r="C71" s="60">
        <v>4.34</v>
      </c>
      <c r="D71" s="60">
        <v>4.32</v>
      </c>
      <c r="E71" s="61">
        <f t="shared" si="15"/>
        <v>4.9656000000000589E-2</v>
      </c>
      <c r="F71" s="62">
        <f t="shared" si="16"/>
        <v>1.1628103028702276E-2</v>
      </c>
      <c r="G71" s="32"/>
    </row>
    <row r="72" spans="1:7" s="5" customFormat="1" ht="27" customHeight="1" thickBot="1" x14ac:dyDescent="0.3">
      <c r="A72" s="18" t="s">
        <v>28</v>
      </c>
      <c r="B72" s="23">
        <f>SUM(B61,B67,B68,B69,B71,B70)</f>
        <v>7504.0981419999989</v>
      </c>
      <c r="C72" s="23">
        <f>SUM(C61,C67,C68,C69,C71,C70)</f>
        <v>7421.4670000000006</v>
      </c>
      <c r="D72" s="23">
        <f>SUM(D61,D67,D68,D69,D71,D70)</f>
        <v>7471.994999999999</v>
      </c>
      <c r="E72" s="23">
        <f t="shared" si="15"/>
        <v>-32.103141999999934</v>
      </c>
      <c r="F72" s="56">
        <f t="shared" si="16"/>
        <v>-4.2780813087079077E-3</v>
      </c>
      <c r="G72" s="32"/>
    </row>
    <row r="73" spans="1:7" x14ac:dyDescent="0.25">
      <c r="A73" s="64"/>
      <c r="B73" s="64"/>
      <c r="C73" s="64"/>
      <c r="D73" s="64"/>
      <c r="E73" s="64"/>
      <c r="F73" s="64"/>
    </row>
    <row r="74" spans="1:7" x14ac:dyDescent="0.25">
      <c r="A74" s="65"/>
      <c r="B74" s="65"/>
      <c r="C74" s="65"/>
      <c r="D74" s="65"/>
      <c r="E74" s="65"/>
      <c r="F74" s="65"/>
    </row>
    <row r="75" spans="1:7" x14ac:dyDescent="0.25">
      <c r="A75" s="63"/>
      <c r="B75" s="63"/>
      <c r="C75" s="63"/>
      <c r="D75" s="63"/>
      <c r="E75" s="63"/>
      <c r="F75" s="63"/>
    </row>
    <row r="76" spans="1:7" x14ac:dyDescent="0.25">
      <c r="A76" s="63"/>
      <c r="B76" s="63"/>
      <c r="C76" s="63"/>
      <c r="D76" s="63"/>
      <c r="E76" s="63"/>
      <c r="F76" s="63"/>
    </row>
    <row r="77" spans="1:7" x14ac:dyDescent="0.25">
      <c r="A77" s="63"/>
      <c r="B77" s="63"/>
      <c r="C77" s="63"/>
      <c r="D77" s="63"/>
      <c r="E77" s="63"/>
      <c r="F77" s="63"/>
    </row>
    <row r="78" spans="1:7" x14ac:dyDescent="0.25">
      <c r="A78" s="63"/>
      <c r="B78" s="63"/>
      <c r="C78" s="63"/>
      <c r="D78" s="63"/>
      <c r="E78" s="63"/>
      <c r="F78" s="63"/>
    </row>
  </sheetData>
  <mergeCells count="13">
    <mergeCell ref="A3:F3"/>
    <mergeCell ref="B4:B6"/>
    <mergeCell ref="A1:F1"/>
    <mergeCell ref="C4:C6"/>
    <mergeCell ref="D4:D6"/>
    <mergeCell ref="E4:F5"/>
    <mergeCell ref="A5:A6"/>
    <mergeCell ref="A78:F78"/>
    <mergeCell ref="A77:F77"/>
    <mergeCell ref="A76:F76"/>
    <mergeCell ref="A75:F75"/>
    <mergeCell ref="A73:F73"/>
    <mergeCell ref="A74:F74"/>
  </mergeCells>
  <printOptions horizontalCentered="1"/>
  <pageMargins left="0.7" right="0.7" top="0.75" bottom="0.75" header="0.3" footer="0.3"/>
  <pageSetup scale="78" orientation="portrait" r:id="rId1"/>
  <rowBreaks count="1" manualBreakCount="1">
    <brk id="43" max="5" man="1"/>
  </rowBreaks>
  <ignoredErrors>
    <ignoredError sqref="C59" formulaRange="1"/>
    <ignoredError sqref="E67 E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NSF Funding by Program</vt:lpstr>
      <vt:lpstr>'NSF Funding by Program'!Print_Area</vt:lpstr>
      <vt:lpstr>'NSF Funding by Program'!Print_Titles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FY 2019 Funding by Program</dc:title>
  <dc:creator/>
  <cp:keywords>FY 2019 NSF Budget Request to Congress</cp:keywords>
  <cp:lastModifiedBy/>
  <dcterms:created xsi:type="dcterms:W3CDTF">2014-01-27T22:10:43Z</dcterms:created>
  <dcterms:modified xsi:type="dcterms:W3CDTF">2018-02-28T12:31:11Z</dcterms:modified>
</cp:coreProperties>
</file>