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K:\2020_Budget Cycle\FY_2020_Congressional Request\Production\CD and PDF Production\Extracted Excel Files\"/>
    </mc:Choice>
  </mc:AlternateContent>
  <xr:revisionPtr revIDLastSave="0" documentId="13_ncr:1_{AFC7706D-8400-4148-8E62-ED874D1C61B0}" xr6:coauthVersionLast="36" xr6:coauthVersionMax="36" xr10:uidLastSave="{00000000-0000-0000-0000-000000000000}"/>
  <bookViews>
    <workbookView xWindow="45" yWindow="-8595" windowWidth="9945" windowHeight="13095" xr2:uid="{00000000-000D-0000-FFFF-FFFF00000000}"/>
  </bookViews>
  <sheets>
    <sheet name="Facilitie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6" i="2" l="1"/>
  <c r="G36" i="2" s="1"/>
  <c r="G35" i="2"/>
  <c r="F35" i="2"/>
  <c r="E34" i="2"/>
  <c r="D34" i="2"/>
  <c r="C34" i="2"/>
  <c r="F33" i="2"/>
  <c r="G33" i="2" s="1"/>
  <c r="F32" i="2"/>
  <c r="G32" i="2" s="1"/>
  <c r="E31" i="2"/>
  <c r="F31" i="2" s="1"/>
  <c r="D31" i="2"/>
  <c r="C31" i="2"/>
  <c r="F30" i="2"/>
  <c r="G30" i="2" s="1"/>
  <c r="F29" i="2"/>
  <c r="G29" i="2" s="1"/>
  <c r="F28" i="2"/>
  <c r="G28" i="2" s="1"/>
  <c r="F27" i="2"/>
  <c r="G27" i="2" s="1"/>
  <c r="C26" i="2"/>
  <c r="F26" i="2" s="1"/>
  <c r="G26" i="2" s="1"/>
  <c r="F25" i="2"/>
  <c r="G25" i="2" s="1"/>
  <c r="F24" i="2"/>
  <c r="G24" i="2" s="1"/>
  <c r="F23" i="2"/>
  <c r="G23" i="2" s="1"/>
  <c r="F22" i="2"/>
  <c r="G22" i="2" s="1"/>
  <c r="F21" i="2"/>
  <c r="G21" i="2" s="1"/>
  <c r="F20" i="2"/>
  <c r="G20" i="2" s="1"/>
  <c r="F19" i="2"/>
  <c r="G19" i="2" s="1"/>
  <c r="E18" i="2"/>
  <c r="D18" i="2"/>
  <c r="F17" i="2"/>
  <c r="G17" i="2" s="1"/>
  <c r="G16" i="2"/>
  <c r="F16" i="2"/>
  <c r="F15" i="2"/>
  <c r="G15" i="2" s="1"/>
  <c r="F14" i="2"/>
  <c r="G14" i="2" s="1"/>
  <c r="F13" i="2"/>
  <c r="G13" i="2" s="1"/>
  <c r="G12" i="2"/>
  <c r="F12" i="2"/>
  <c r="E11" i="2"/>
  <c r="F11" i="2" s="1"/>
  <c r="D11" i="2"/>
  <c r="C11" i="2"/>
  <c r="F10" i="2"/>
  <c r="G10" i="2" s="1"/>
  <c r="E9" i="2"/>
  <c r="F9" i="2" s="1"/>
  <c r="D9" i="2"/>
  <c r="C9" i="2"/>
  <c r="F8" i="2"/>
  <c r="G8" i="2" s="1"/>
  <c r="E7" i="2"/>
  <c r="F7" i="2" s="1"/>
  <c r="D7" i="2"/>
  <c r="C7" i="2"/>
  <c r="D6" i="2"/>
  <c r="D37" i="2" s="1"/>
  <c r="G9" i="2" l="1"/>
  <c r="G11" i="2"/>
  <c r="G31" i="2"/>
  <c r="F34" i="2"/>
  <c r="G34" i="2" s="1"/>
  <c r="G7" i="2"/>
  <c r="E6" i="2"/>
  <c r="C18" i="2"/>
  <c r="C6" i="2" l="1"/>
  <c r="F6" i="2"/>
  <c r="E37" i="2"/>
  <c r="F18" i="2"/>
  <c r="G18" i="2" s="1"/>
  <c r="C37" i="2" l="1"/>
  <c r="G6" i="2"/>
  <c r="F37" i="2" l="1"/>
  <c r="G37" i="2" s="1"/>
</calcChain>
</file>

<file path=xl/sharedStrings.xml><?xml version="1.0" encoding="utf-8"?>
<sst xmlns="http://schemas.openxmlformats.org/spreadsheetml/2006/main" count="51" uniqueCount="51">
  <si>
    <t>(Dollars in Millions)</t>
  </si>
  <si>
    <t>Amount</t>
  </si>
  <si>
    <t>Percent</t>
  </si>
  <si>
    <t>Total, Major Multi-User Research Facilities</t>
  </si>
  <si>
    <t>Engineering</t>
  </si>
  <si>
    <t>Natural Hazards Engineering Research Infrastructure (NHERI)</t>
  </si>
  <si>
    <t>Geosciences</t>
  </si>
  <si>
    <t>Geodesy Advancing Geosciences and EarthScope (GAGE)</t>
  </si>
  <si>
    <t>International Ocean Discovery Program (IODP)</t>
  </si>
  <si>
    <t>Seismological Facilities for the Advancement of Geoscience 
   &amp; EarthScope (SAGE)</t>
  </si>
  <si>
    <t>Mathematical and Physical Sciences</t>
  </si>
  <si>
    <t>Arecibo Observatory</t>
  </si>
  <si>
    <t>Gemini Observatory</t>
  </si>
  <si>
    <t>IceCube Neutrino Observatory</t>
  </si>
  <si>
    <t>National High Magnetic Field Laboratory (NHMFL)</t>
  </si>
  <si>
    <t>National Superconducting Cyclotron Laboratory (NSCL)</t>
  </si>
  <si>
    <t>National Ecological Observatory Network (NEON)</t>
  </si>
  <si>
    <t xml:space="preserve">Operations and Maintenance of Major Facilities </t>
  </si>
  <si>
    <t>Biological Sciences</t>
  </si>
  <si>
    <t>Cornell High Energy Synchrotron Source (CHESS)</t>
  </si>
  <si>
    <t>Office of Polar Programs</t>
  </si>
  <si>
    <t>Major Research Facilities Construction Investments</t>
  </si>
  <si>
    <t>FFRDC is an acronym for Federally-Funded Research and Development Center.</t>
  </si>
  <si>
    <t>MAJOR MULTI-USER RESEARCH FACILITIES FUNDING, BY PROJECT</t>
  </si>
  <si>
    <r>
      <t>FY 2018
Actual</t>
    </r>
    <r>
      <rPr>
        <vertAlign val="superscript"/>
        <sz val="10"/>
        <color theme="1"/>
        <rFont val="Arial"/>
        <family val="2"/>
      </rPr>
      <t>1</t>
    </r>
  </si>
  <si>
    <t>FY 2019
(TBD)</t>
  </si>
  <si>
    <t>Change over</t>
  </si>
  <si>
    <t>FY 2018 Actual</t>
  </si>
  <si>
    <t>Ocean Observatories Initiative (OOI)</t>
  </si>
  <si>
    <t>Major Research Equipment and Facilities Construction (MREFC)</t>
  </si>
  <si>
    <t>FY 2020
Request</t>
  </si>
  <si>
    <r>
      <t>Academic Research Fleet</t>
    </r>
    <r>
      <rPr>
        <vertAlign val="superscript"/>
        <sz val="9"/>
        <rFont val="Arial"/>
        <family val="2"/>
      </rPr>
      <t>2</t>
    </r>
  </si>
  <si>
    <t>National Center for Atmospheric Research (NCAR) FFRDC</t>
  </si>
  <si>
    <r>
      <t>Large Hadron Collider (LHC) - ATLAS and CMS</t>
    </r>
    <r>
      <rPr>
        <vertAlign val="superscript"/>
        <sz val="9"/>
        <rFont val="Arial"/>
        <family val="2"/>
      </rPr>
      <t>3</t>
    </r>
  </si>
  <si>
    <t>Large Synoptic Survey Telescope (LSST)</t>
  </si>
  <si>
    <r>
      <t>Laser Interferometer Gravitational Wave Observatory (LIGO)</t>
    </r>
    <r>
      <rPr>
        <vertAlign val="superscript"/>
        <sz val="9"/>
        <rFont val="Arial"/>
        <family val="2"/>
      </rPr>
      <t>4</t>
    </r>
  </si>
  <si>
    <t>National Optical Astronomy Observatory (NOAO) FFRDC</t>
  </si>
  <si>
    <r>
      <t>National Radio Astronomy Observatory (NRAO)</t>
    </r>
    <r>
      <rPr>
        <vertAlign val="superscript"/>
        <sz val="9"/>
        <rFont val="Arial"/>
        <family val="2"/>
      </rPr>
      <t xml:space="preserve"> </t>
    </r>
    <r>
      <rPr>
        <sz val="9"/>
        <rFont val="Arial"/>
        <family val="2"/>
      </rPr>
      <t>FFRDC</t>
    </r>
    <r>
      <rPr>
        <vertAlign val="superscript"/>
        <sz val="9"/>
        <rFont val="Arial"/>
        <family val="2"/>
      </rPr>
      <t>5</t>
    </r>
  </si>
  <si>
    <r>
      <t>National Solar Observatory (NSO)</t>
    </r>
    <r>
      <rPr>
        <vertAlign val="superscript"/>
        <sz val="9"/>
        <rFont val="Arial"/>
        <family val="2"/>
      </rPr>
      <t xml:space="preserve"> </t>
    </r>
    <r>
      <rPr>
        <sz val="9"/>
        <rFont val="Arial"/>
        <family val="2"/>
      </rPr>
      <t>FFRDC</t>
    </r>
    <r>
      <rPr>
        <vertAlign val="superscript"/>
        <sz val="9"/>
        <rFont val="Arial"/>
        <family val="2"/>
      </rPr>
      <t>6</t>
    </r>
  </si>
  <si>
    <r>
      <t>Other Astronomical Facilities FFRDC</t>
    </r>
    <r>
      <rPr>
        <vertAlign val="superscript"/>
        <sz val="9"/>
        <rFont val="Arial"/>
        <family val="2"/>
      </rPr>
      <t>7</t>
    </r>
  </si>
  <si>
    <r>
      <t>Antarctic Facilities and Operations</t>
    </r>
    <r>
      <rPr>
        <vertAlign val="superscript"/>
        <sz val="9"/>
        <rFont val="Arial"/>
        <family val="2"/>
      </rPr>
      <t>8</t>
    </r>
  </si>
  <si>
    <r>
      <t>R&amp;RA Design Stage Activities</t>
    </r>
    <r>
      <rPr>
        <b/>
        <vertAlign val="superscript"/>
        <sz val="10"/>
        <rFont val="Arial"/>
        <family val="2"/>
      </rPr>
      <t>9</t>
    </r>
  </si>
  <si>
    <r>
      <rPr>
        <vertAlign val="superscript"/>
        <sz val="8"/>
        <rFont val="Arial"/>
        <family val="2"/>
      </rPr>
      <t>1</t>
    </r>
    <r>
      <rPr>
        <sz val="8"/>
        <rFont val="Arial"/>
        <family val="2"/>
      </rPr>
      <t xml:space="preserve"> In FY 2018 Congress appropriated additional one-time funding to NSF above the Request level, which was in part allocated to numerous major facilities. These include: NEON, NHERI, Academic Research Fleet, NCAR, Antarctic Facilities &amp; Operations, CHESS, Gemini, LHC, LIGO, NHMFL, NOAO, NRAO, and NSO. In addition, Arecibo Observatory and NRAO received supplemental appropriations (PL 115-123) in the amount of $16.30 million. For more information, please refer to the individual narratives in the Facilities chapter. </t>
    </r>
  </si>
  <si>
    <r>
      <rPr>
        <vertAlign val="superscript"/>
        <sz val="8"/>
        <rFont val="Arial"/>
        <family val="2"/>
      </rPr>
      <t xml:space="preserve">2 </t>
    </r>
    <r>
      <rPr>
        <sz val="8"/>
        <rFont val="Arial"/>
        <family val="2"/>
      </rPr>
      <t xml:space="preserve">Includes ship operations and upgrade support. ALVIN operations and upgrade is also included here.  For more information on which vessels are considered major facilities, please refer to the Academic Fleet narrative. Regional Class Research Vessels  (RCRV) began construction in FY 2017 and is included in the MREFC line below.   </t>
    </r>
  </si>
  <si>
    <r>
      <rPr>
        <vertAlign val="superscript"/>
        <sz val="8"/>
        <rFont val="Arial"/>
        <family val="2"/>
      </rPr>
      <t xml:space="preserve">3 </t>
    </r>
    <r>
      <rPr>
        <sz val="8"/>
        <rFont val="Arial"/>
        <family val="2"/>
      </rPr>
      <t>Excludes $16.60 million in FY 2018 for planning for a potential High-Lumosity LHC upgrade. That funding is captured on the R&amp;RA Design Stage Activities line below.</t>
    </r>
  </si>
  <si>
    <r>
      <rPr>
        <vertAlign val="superscript"/>
        <sz val="8"/>
        <rFont val="Arial"/>
        <family val="2"/>
      </rPr>
      <t xml:space="preserve">4 </t>
    </r>
    <r>
      <rPr>
        <sz val="8"/>
        <rFont val="Arial"/>
        <family val="2"/>
      </rPr>
      <t>Excludes $10.0 million in FY 2018 and $400,000 in FY 2020 for LIGO A+. That funding is captured on the R&amp;RA Design Stage Activities line below.</t>
    </r>
  </si>
  <si>
    <r>
      <rPr>
        <vertAlign val="superscript"/>
        <sz val="8"/>
        <color theme="1"/>
        <rFont val="Arial"/>
        <family val="2"/>
      </rPr>
      <t>5</t>
    </r>
    <r>
      <rPr>
        <sz val="8"/>
        <color theme="1"/>
        <rFont val="Arial"/>
        <family val="2"/>
      </rPr>
      <t xml:space="preserve"> Includes operations and maintenance support for the Atacama Large Millimeter Array of $38.55 million in FY 2018 and $47.26 million in FY 2020.  FY 2020 includes $3.43 million for the reintegration of the Long Baseline Observatiory (LBO).  Also included is early developmental funding for the potential next generation Very Large Array (ngVLA) of $6.0 million in FY 2018.</t>
    </r>
  </si>
  <si>
    <r>
      <rPr>
        <vertAlign val="superscript"/>
        <sz val="8"/>
        <color theme="1"/>
        <rFont val="Arial"/>
        <family val="2"/>
      </rPr>
      <t>6</t>
    </r>
    <r>
      <rPr>
        <sz val="8"/>
        <color theme="1"/>
        <rFont val="Arial"/>
        <family val="2"/>
      </rPr>
      <t xml:space="preserve"> Includes $22.0 million in FY 2018 and $17.01 in FY 2020 for operations and maintenance support for the Daniel K. Inouye Solar Telescope (DKIST) facility construction project.</t>
    </r>
  </si>
  <si>
    <r>
      <rPr>
        <vertAlign val="superscript"/>
        <sz val="8"/>
        <color theme="1"/>
        <rFont val="Arial"/>
        <family val="2"/>
      </rPr>
      <t>7</t>
    </r>
    <r>
      <rPr>
        <sz val="8"/>
        <color theme="1"/>
        <rFont val="Arial"/>
        <family val="2"/>
      </rPr>
      <t xml:space="preserve"> Includes funding in FY 2018 for the Green Bank Observatory (GBO) and the Long Baseline Observatory (LBO).  FY 2020 funding includes support for GBO only as LBO funding is reintegrated into NRAO beginning in FY 2019. $2.0 million is included in each year for cultural mitigation activities as agreed to during the environmental compliance process for DKIST.</t>
    </r>
  </si>
  <si>
    <r>
      <rPr>
        <vertAlign val="superscript"/>
        <sz val="8"/>
        <rFont val="Arial"/>
        <family val="2"/>
      </rPr>
      <t xml:space="preserve">8 </t>
    </r>
    <r>
      <rPr>
        <sz val="8"/>
        <rFont val="Arial"/>
        <family val="2"/>
      </rPr>
      <t>Excludes $16.14 million in FY 2018 for planning AIMS. That funding is captured on the R&amp;RA Design Stage Activities line below.</t>
    </r>
  </si>
  <si>
    <r>
      <rPr>
        <vertAlign val="superscript"/>
        <sz val="8"/>
        <color theme="1"/>
        <rFont val="Arial"/>
        <family val="2"/>
      </rPr>
      <t>9</t>
    </r>
    <r>
      <rPr>
        <sz val="8"/>
        <color theme="1"/>
        <rFont val="Arial"/>
        <family val="2"/>
      </rPr>
      <t xml:space="preserve"> Design Stage Activities include support for potential next generation multi-user facilities. This line reflects funding for AIMS in FY 2018 ($16.14 million); for a potential HL-LHC in FY 2018 ($16.60 million, of which $7.50 million funds FY 2019 and FY 2020 activities); for LIGO A+ ($10.0 million  in FY 2018 and $400,000 in FY 2020); and for the potential Leadership Class Computing Facility in FY 2020 ($4.0 million).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</si>
</sst>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quot;$&quot;#,##0.00;&quot;-&quot;??"/>
    <numFmt numFmtId="165" formatCode="#,##0.00;\-#,##0.00;&quot;-&quot;??"/>
    <numFmt numFmtId="166" formatCode="0.0%"/>
    <numFmt numFmtId="167" formatCode="0.00_);[Red]\(0.00\)"/>
    <numFmt numFmtId="169" formatCode="&quot;$&quot;#,##0.00"/>
  </numFmts>
  <fonts count="19" x14ac:knownFonts="1">
    <font>
      <sz val="11"/>
      <color theme="1"/>
      <name val="Calibri"/>
      <family val="2"/>
      <scheme val="minor"/>
    </font>
    <font>
      <sz val="11"/>
      <color theme="1"/>
      <name val="Calibri"/>
      <family val="2"/>
      <scheme val="minor"/>
    </font>
    <font>
      <sz val="10"/>
      <name val="Arial"/>
      <family val="2"/>
    </font>
    <font>
      <sz val="10"/>
      <name val="Arial"/>
      <family val="2"/>
    </font>
    <font>
      <b/>
      <sz val="11"/>
      <name val="Arial"/>
      <family val="2"/>
    </font>
    <font>
      <sz val="9"/>
      <name val="Arial"/>
      <family val="2"/>
    </font>
    <font>
      <b/>
      <sz val="9"/>
      <name val="Arial"/>
      <family val="2"/>
    </font>
    <font>
      <b/>
      <i/>
      <sz val="9"/>
      <name val="Arial"/>
      <family val="2"/>
    </font>
    <font>
      <i/>
      <sz val="9"/>
      <name val="Arial"/>
      <family val="2"/>
    </font>
    <font>
      <vertAlign val="superscript"/>
      <sz val="9"/>
      <name val="Arial"/>
      <family val="2"/>
    </font>
    <font>
      <sz val="9"/>
      <color theme="1"/>
      <name val="Arial"/>
      <family val="2"/>
    </font>
    <font>
      <sz val="8"/>
      <color theme="1"/>
      <name val="Arial"/>
      <family val="2"/>
    </font>
    <font>
      <vertAlign val="superscript"/>
      <sz val="8"/>
      <color theme="1"/>
      <name val="Arial"/>
      <family val="2"/>
    </font>
    <font>
      <sz val="8"/>
      <name val="Arial"/>
      <family val="2"/>
    </font>
    <font>
      <vertAlign val="superscript"/>
      <sz val="8"/>
      <name val="Arial"/>
      <family val="2"/>
    </font>
    <font>
      <b/>
      <sz val="10"/>
      <name val="Arial"/>
      <family val="2"/>
    </font>
    <font>
      <b/>
      <vertAlign val="superscript"/>
      <sz val="10"/>
      <name val="Arial"/>
      <family val="2"/>
    </font>
    <font>
      <sz val="10"/>
      <color theme="1"/>
      <name val="Arial"/>
      <family val="2"/>
    </font>
    <font>
      <vertAlign val="superscript"/>
      <sz val="10"/>
      <color theme="1"/>
      <name val="Arial"/>
      <family val="2"/>
    </font>
  </fonts>
  <fills count="2">
    <fill>
      <patternFill patternType="none"/>
    </fill>
    <fill>
      <patternFill patternType="gray125"/>
    </fill>
  </fills>
  <borders count="8">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right/>
      <top style="medium">
        <color auto="1"/>
      </top>
      <bottom style="medium">
        <color auto="1"/>
      </bottom>
      <diagonal/>
    </border>
    <border>
      <left/>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0" fontId="3" fillId="0" borderId="0"/>
    <xf numFmtId="0" fontId="3" fillId="0" borderId="0"/>
    <xf numFmtId="0" fontId="3" fillId="0" borderId="0"/>
  </cellStyleXfs>
  <cellXfs count="67">
    <xf numFmtId="0" fontId="0" fillId="0" borderId="0" xfId="0"/>
    <xf numFmtId="0" fontId="8" fillId="0" borderId="3" xfId="0" applyFont="1" applyFill="1" applyBorder="1" applyAlignment="1">
      <alignment vertical="top"/>
    </xf>
    <xf numFmtId="0" fontId="5" fillId="0" borderId="3" xfId="0" applyFont="1" applyFill="1" applyBorder="1" applyAlignment="1">
      <alignment vertical="top" wrapText="1"/>
    </xf>
    <xf numFmtId="165" fontId="5" fillId="0" borderId="3" xfId="0" applyNumberFormat="1" applyFont="1" applyFill="1" applyBorder="1" applyAlignment="1">
      <alignment vertical="top"/>
    </xf>
    <xf numFmtId="166" fontId="5" fillId="0" borderId="3" xfId="1" applyNumberFormat="1" applyFont="1" applyFill="1" applyBorder="1" applyAlignment="1">
      <alignment horizontal="right" vertical="top"/>
    </xf>
    <xf numFmtId="0" fontId="3" fillId="0" borderId="0" xfId="0" applyFont="1" applyFill="1" applyAlignment="1">
      <alignment vertical="top"/>
    </xf>
    <xf numFmtId="0" fontId="5" fillId="0" borderId="0" xfId="0" applyFont="1" applyFill="1" applyAlignment="1">
      <alignment vertical="top"/>
    </xf>
    <xf numFmtId="0" fontId="5" fillId="0" borderId="0" xfId="0" applyFont="1" applyFill="1" applyAlignment="1">
      <alignment horizontal="justify" vertical="top" wrapText="1"/>
    </xf>
    <xf numFmtId="0" fontId="5" fillId="0" borderId="0" xfId="0" applyFont="1" applyFill="1" applyAlignment="1">
      <alignment vertical="top" wrapText="1"/>
    </xf>
    <xf numFmtId="0" fontId="10" fillId="0" borderId="0" xfId="0" applyFont="1" applyFill="1" applyAlignment="1">
      <alignment horizontal="justify" vertical="top" wrapText="1"/>
    </xf>
    <xf numFmtId="169" fontId="7" fillId="0" borderId="0" xfId="0" applyNumberFormat="1" applyFont="1" applyFill="1" applyAlignment="1"/>
    <xf numFmtId="165" fontId="6" fillId="0" borderId="2" xfId="0" applyNumberFormat="1" applyFont="1" applyFill="1" applyBorder="1" applyAlignment="1"/>
    <xf numFmtId="166" fontId="7" fillId="0" borderId="0" xfId="1" applyNumberFormat="1" applyFont="1" applyFill="1" applyAlignment="1">
      <alignment horizontal="right"/>
    </xf>
    <xf numFmtId="0" fontId="8" fillId="0" borderId="0" xfId="0" applyFont="1" applyFill="1" applyBorder="1" applyAlignment="1"/>
    <xf numFmtId="0" fontId="5" fillId="0" borderId="3" xfId="0" applyFont="1" applyFill="1" applyBorder="1" applyAlignment="1"/>
    <xf numFmtId="165" fontId="5" fillId="0" borderId="3" xfId="0" applyNumberFormat="1" applyFont="1" applyFill="1" applyBorder="1" applyAlignment="1"/>
    <xf numFmtId="166" fontId="5" fillId="0" borderId="3" xfId="1" applyNumberFormat="1" applyFont="1" applyFill="1" applyBorder="1" applyAlignment="1">
      <alignment horizontal="right"/>
    </xf>
    <xf numFmtId="0" fontId="5" fillId="0" borderId="0" xfId="0" applyFont="1" applyFill="1" applyBorder="1" applyAlignment="1"/>
    <xf numFmtId="165" fontId="5" fillId="0" borderId="0" xfId="0" applyNumberFormat="1" applyFont="1" applyFill="1" applyAlignment="1"/>
    <xf numFmtId="165" fontId="5" fillId="0" borderId="0" xfId="0" applyNumberFormat="1" applyFont="1" applyFill="1" applyBorder="1" applyAlignment="1"/>
    <xf numFmtId="166" fontId="5" fillId="0" borderId="0" xfId="1" applyNumberFormat="1" applyFont="1" applyFill="1" applyAlignment="1">
      <alignment horizontal="right"/>
    </xf>
    <xf numFmtId="167" fontId="5" fillId="0" borderId="0" xfId="4" applyNumberFormat="1" applyFont="1" applyFill="1" applyBorder="1" applyAlignment="1" applyProtection="1">
      <alignment horizontal="left"/>
    </xf>
    <xf numFmtId="0" fontId="5" fillId="0" borderId="0" xfId="0" applyFont="1" applyFill="1" applyBorder="1" applyAlignment="1">
      <alignment wrapText="1"/>
    </xf>
    <xf numFmtId="166" fontId="5" fillId="0" borderId="0" xfId="1" applyNumberFormat="1" applyFont="1" applyFill="1" applyBorder="1" applyAlignment="1">
      <alignment horizontal="right"/>
    </xf>
    <xf numFmtId="0" fontId="8" fillId="0" borderId="1" xfId="0" applyFont="1" applyFill="1" applyBorder="1" applyAlignment="1"/>
    <xf numFmtId="0" fontId="5" fillId="0" borderId="1" xfId="0" applyFont="1" applyFill="1" applyBorder="1" applyAlignment="1">
      <alignment wrapText="1"/>
    </xf>
    <xf numFmtId="165" fontId="5" fillId="0" borderId="1" xfId="0" applyNumberFormat="1" applyFont="1" applyFill="1" applyBorder="1" applyAlignment="1"/>
    <xf numFmtId="164" fontId="15" fillId="0" borderId="7" xfId="0" applyNumberFormat="1" applyFont="1" applyFill="1" applyBorder="1" applyAlignment="1"/>
    <xf numFmtId="166" fontId="15" fillId="0" borderId="7" xfId="1" applyNumberFormat="1" applyFont="1" applyFill="1" applyBorder="1" applyAlignment="1">
      <alignment horizontal="right"/>
    </xf>
    <xf numFmtId="0" fontId="15" fillId="0" borderId="2" xfId="0" applyFont="1" applyFill="1" applyBorder="1" applyAlignment="1"/>
    <xf numFmtId="164" fontId="15" fillId="0" borderId="0" xfId="0" applyNumberFormat="1" applyFont="1" applyFill="1" applyBorder="1" applyAlignment="1"/>
    <xf numFmtId="166" fontId="15" fillId="0" borderId="0" xfId="1" applyNumberFormat="1" applyFont="1" applyFill="1" applyBorder="1" applyAlignment="1">
      <alignment horizontal="right"/>
    </xf>
    <xf numFmtId="164" fontId="15" fillId="0" borderId="1" xfId="0" applyNumberFormat="1" applyFont="1" applyFill="1" applyBorder="1" applyAlignment="1"/>
    <xf numFmtId="166" fontId="15" fillId="0" borderId="1" xfId="1" applyNumberFormat="1" applyFont="1" applyFill="1" applyBorder="1" applyAlignment="1">
      <alignment horizontal="right"/>
    </xf>
    <xf numFmtId="0" fontId="15" fillId="0" borderId="6" xfId="0" applyFont="1" applyFill="1" applyBorder="1" applyAlignment="1"/>
    <xf numFmtId="164" fontId="15" fillId="0" borderId="6" xfId="0" applyNumberFormat="1" applyFont="1" applyFill="1" applyBorder="1" applyAlignment="1"/>
    <xf numFmtId="166" fontId="15" fillId="0" borderId="6" xfId="1" applyNumberFormat="1" applyFont="1" applyFill="1" applyBorder="1" applyAlignment="1">
      <alignment horizontal="right"/>
    </xf>
    <xf numFmtId="0" fontId="5" fillId="0" borderId="0" xfId="0" applyFont="1" applyFill="1" applyBorder="1" applyAlignment="1" applyProtection="1">
      <alignment vertical="top" wrapText="1"/>
      <protection locked="0"/>
    </xf>
    <xf numFmtId="0" fontId="17" fillId="0" borderId="3" xfId="3" applyFont="1" applyFill="1" applyBorder="1" applyAlignment="1" applyProtection="1">
      <alignment horizontal="right" wrapText="1" readingOrder="1"/>
      <protection locked="0"/>
    </xf>
    <xf numFmtId="164" fontId="15" fillId="0" borderId="3" xfId="0" applyNumberFormat="1" applyFont="1" applyFill="1" applyBorder="1" applyAlignment="1"/>
    <xf numFmtId="166" fontId="15" fillId="0" borderId="3" xfId="1" applyNumberFormat="1" applyFont="1" applyFill="1" applyBorder="1" applyAlignment="1">
      <alignment horizontal="right"/>
    </xf>
    <xf numFmtId="169" fontId="7" fillId="0" borderId="0" xfId="0" applyNumberFormat="1" applyFont="1" applyFill="1" applyAlignment="1">
      <alignment horizontal="right"/>
    </xf>
    <xf numFmtId="165" fontId="5" fillId="0" borderId="3" xfId="0" applyNumberFormat="1" applyFont="1" applyFill="1" applyBorder="1" applyAlignment="1">
      <alignment horizontal="right"/>
    </xf>
    <xf numFmtId="165" fontId="5" fillId="0" borderId="0" xfId="0" applyNumberFormat="1" applyFont="1" applyFill="1" applyAlignment="1">
      <alignment horizontal="right"/>
    </xf>
    <xf numFmtId="165" fontId="5" fillId="0" borderId="3" xfId="0" applyNumberFormat="1" applyFont="1" applyFill="1" applyBorder="1" applyAlignment="1">
      <alignment horizontal="right" vertical="top"/>
    </xf>
    <xf numFmtId="165" fontId="5" fillId="0" borderId="0" xfId="0" applyNumberFormat="1" applyFont="1" applyFill="1" applyBorder="1" applyAlignment="1">
      <alignment horizontal="right"/>
    </xf>
    <xf numFmtId="165" fontId="5" fillId="0" borderId="1" xfId="0" applyNumberFormat="1" applyFont="1" applyFill="1" applyBorder="1" applyAlignment="1">
      <alignment horizontal="right"/>
    </xf>
    <xf numFmtId="164" fontId="15" fillId="0" borderId="7" xfId="0" applyNumberFormat="1" applyFont="1" applyFill="1" applyBorder="1" applyAlignment="1">
      <alignment horizontal="right"/>
    </xf>
    <xf numFmtId="164" fontId="15" fillId="0" borderId="0" xfId="0" applyNumberFormat="1" applyFont="1" applyFill="1" applyBorder="1" applyAlignment="1">
      <alignment horizontal="right"/>
    </xf>
    <xf numFmtId="164" fontId="15" fillId="0" borderId="1" xfId="0" applyNumberFormat="1" applyFont="1" applyFill="1" applyBorder="1" applyAlignment="1">
      <alignment horizontal="right"/>
    </xf>
    <xf numFmtId="164" fontId="15" fillId="0" borderId="6" xfId="0" applyNumberFormat="1" applyFont="1" applyFill="1" applyBorder="1" applyAlignment="1">
      <alignment horizontal="right"/>
    </xf>
    <xf numFmtId="0" fontId="13" fillId="0" borderId="0" xfId="0" applyFont="1" applyFill="1" applyAlignment="1">
      <alignment horizontal="left" vertical="top" wrapText="1"/>
    </xf>
    <xf numFmtId="0" fontId="13" fillId="0" borderId="0" xfId="5" applyFont="1" applyFill="1" applyBorder="1" applyAlignment="1">
      <alignment horizontal="left" vertical="top" wrapText="1"/>
    </xf>
    <xf numFmtId="0" fontId="13" fillId="0" borderId="4" xfId="0" applyFont="1" applyFill="1" applyBorder="1" applyAlignment="1">
      <alignment horizontal="left" vertical="center"/>
    </xf>
    <xf numFmtId="0" fontId="7" fillId="0" borderId="2" xfId="0" applyFont="1" applyFill="1" applyBorder="1" applyAlignment="1"/>
    <xf numFmtId="0" fontId="15" fillId="0" borderId="5" xfId="0" applyFont="1" applyFill="1" applyBorder="1" applyAlignment="1"/>
    <xf numFmtId="0" fontId="15" fillId="0" borderId="1" xfId="0" applyFont="1" applyFill="1" applyBorder="1" applyAlignment="1"/>
    <xf numFmtId="0" fontId="4" fillId="0" borderId="0" xfId="0" applyFont="1" applyFill="1" applyBorder="1" applyAlignment="1" applyProtection="1">
      <alignment horizontal="center" vertical="top" wrapText="1" readingOrder="1"/>
      <protection locked="0"/>
    </xf>
    <xf numFmtId="0" fontId="5" fillId="0" borderId="1" xfId="0" applyFont="1" applyFill="1" applyBorder="1" applyAlignment="1" applyProtection="1">
      <alignment horizontal="center" vertical="center" wrapText="1" readingOrder="1"/>
      <protection locked="0"/>
    </xf>
    <xf numFmtId="0" fontId="5" fillId="0" borderId="4" xfId="0" applyFont="1" applyFill="1" applyBorder="1" applyAlignment="1" applyProtection="1">
      <alignment vertical="top" wrapText="1"/>
      <protection locked="0"/>
    </xf>
    <xf numFmtId="0" fontId="17" fillId="0" borderId="4" xfId="3" applyFont="1" applyFill="1" applyBorder="1" applyAlignment="1" applyProtection="1">
      <alignment horizontal="center" vertical="center" wrapText="1" readingOrder="1"/>
      <protection locked="0"/>
    </xf>
    <xf numFmtId="0" fontId="5" fillId="0" borderId="3" xfId="0" applyFont="1" applyFill="1" applyBorder="1" applyAlignment="1" applyProtection="1">
      <alignment vertical="top" wrapText="1"/>
      <protection locked="0"/>
    </xf>
    <xf numFmtId="0" fontId="11" fillId="0" borderId="0" xfId="0" applyFont="1" applyFill="1" applyAlignment="1">
      <alignment horizontal="left" vertical="top" wrapText="1"/>
    </xf>
    <xf numFmtId="0" fontId="17" fillId="0" borderId="4" xfId="3" applyFont="1" applyFill="1" applyBorder="1" applyAlignment="1" applyProtection="1">
      <alignment horizontal="right" wrapText="1" readingOrder="1"/>
      <protection locked="0"/>
    </xf>
    <xf numFmtId="0" fontId="17" fillId="0" borderId="0" xfId="3" applyFont="1" applyFill="1" applyBorder="1" applyAlignment="1" applyProtection="1">
      <alignment horizontal="right" wrapText="1" readingOrder="1"/>
      <protection locked="0"/>
    </xf>
    <xf numFmtId="0" fontId="17" fillId="0" borderId="3" xfId="3" applyFont="1" applyFill="1" applyBorder="1" applyAlignment="1" applyProtection="1">
      <alignment horizontal="right" wrapText="1" readingOrder="1"/>
      <protection locked="0"/>
    </xf>
    <xf numFmtId="0" fontId="17" fillId="0" borderId="0" xfId="3" applyFont="1" applyFill="1" applyBorder="1" applyAlignment="1" applyProtection="1">
      <alignment horizontal="center" vertical="center" wrapText="1" readingOrder="1"/>
      <protection locked="0"/>
    </xf>
  </cellXfs>
  <cellStyles count="6">
    <cellStyle name="Normal" xfId="0" builtinId="0"/>
    <cellStyle name="Normal 2" xfId="3" xr:uid="{00000000-0005-0000-0000-000001000000}"/>
    <cellStyle name="Normal 3" xfId="2" xr:uid="{00000000-0005-0000-0000-000002000000}"/>
    <cellStyle name="Normal 3 2" xfId="5" xr:uid="{00000000-0005-0000-0000-000003000000}"/>
    <cellStyle name="Normal_Sheet1" xfId="4" xr:uid="{00000000-0005-0000-0000-000004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
  <sheetViews>
    <sheetView showGridLines="0" tabSelected="1" zoomScaleNormal="100" workbookViewId="0">
      <selection activeCell="M14" sqref="M14"/>
    </sheetView>
  </sheetViews>
  <sheetFormatPr defaultColWidth="8.85546875" defaultRowHeight="12.75" x14ac:dyDescent="0.25"/>
  <cols>
    <col min="1" max="1" width="2.140625" style="5" customWidth="1"/>
    <col min="2" max="2" width="58.5703125" style="5" customWidth="1"/>
    <col min="3" max="3" width="10.42578125" style="5" bestFit="1" customWidth="1"/>
    <col min="4" max="4" width="9.5703125" style="5" customWidth="1"/>
    <col min="5" max="5" width="10.42578125" style="5" customWidth="1"/>
    <col min="6" max="7" width="9.5703125" style="5" customWidth="1"/>
    <col min="8" max="16384" width="8.85546875" style="5"/>
  </cols>
  <sheetData>
    <row r="1" spans="1:7" ht="15" customHeight="1" x14ac:dyDescent="0.25">
      <c r="A1" s="57" t="s">
        <v>23</v>
      </c>
      <c r="B1" s="57"/>
      <c r="C1" s="57"/>
      <c r="D1" s="57"/>
      <c r="E1" s="57"/>
      <c r="F1" s="57"/>
      <c r="G1" s="57"/>
    </row>
    <row r="2" spans="1:7" ht="13.5" customHeight="1" thickBot="1" x14ac:dyDescent="0.3">
      <c r="A2" s="58" t="s">
        <v>0</v>
      </c>
      <c r="B2" s="58"/>
      <c r="C2" s="58"/>
      <c r="D2" s="58"/>
      <c r="E2" s="58"/>
      <c r="F2" s="58"/>
      <c r="G2" s="58"/>
    </row>
    <row r="3" spans="1:7" x14ac:dyDescent="0.25">
      <c r="A3" s="59"/>
      <c r="B3" s="59"/>
      <c r="C3" s="63" t="s">
        <v>24</v>
      </c>
      <c r="D3" s="63" t="s">
        <v>25</v>
      </c>
      <c r="E3" s="63" t="s">
        <v>30</v>
      </c>
      <c r="F3" s="60" t="s">
        <v>26</v>
      </c>
      <c r="G3" s="60"/>
    </row>
    <row r="4" spans="1:7" ht="12.75" customHeight="1" x14ac:dyDescent="0.25">
      <c r="A4" s="37"/>
      <c r="B4" s="37"/>
      <c r="C4" s="64"/>
      <c r="D4" s="64"/>
      <c r="E4" s="64"/>
      <c r="F4" s="66" t="s">
        <v>27</v>
      </c>
      <c r="G4" s="66"/>
    </row>
    <row r="5" spans="1:7" x14ac:dyDescent="0.2">
      <c r="A5" s="61"/>
      <c r="B5" s="61"/>
      <c r="C5" s="65"/>
      <c r="D5" s="65"/>
      <c r="E5" s="65"/>
      <c r="F5" s="38" t="s">
        <v>1</v>
      </c>
      <c r="G5" s="38" t="s">
        <v>2</v>
      </c>
    </row>
    <row r="6" spans="1:7" x14ac:dyDescent="0.2">
      <c r="A6" s="55" t="s">
        <v>17</v>
      </c>
      <c r="B6" s="55"/>
      <c r="C6" s="39">
        <f>SUM(C7,C9,C11,C18,C31)</f>
        <v>1039.770822</v>
      </c>
      <c r="D6" s="39">
        <f t="shared" ref="D6:E6" si="0">SUM(D7,D9,D11,D18,D31)</f>
        <v>0</v>
      </c>
      <c r="E6" s="39">
        <f t="shared" si="0"/>
        <v>861.93999999999994</v>
      </c>
      <c r="F6" s="39">
        <f t="shared" ref="F6:F37" si="1">E6-C6</f>
        <v>-177.83082200000001</v>
      </c>
      <c r="G6" s="40">
        <f t="shared" ref="G6:G37" si="2">IF(C6=0,"N/A", F6/C6)</f>
        <v>-0.17102886351238661</v>
      </c>
    </row>
    <row r="7" spans="1:7" x14ac:dyDescent="0.2">
      <c r="A7" s="54" t="s">
        <v>18</v>
      </c>
      <c r="B7" s="54"/>
      <c r="C7" s="10">
        <f>SUM(C8)</f>
        <v>67.899219000000002</v>
      </c>
      <c r="D7" s="30">
        <f>SUM(D8)</f>
        <v>0</v>
      </c>
      <c r="E7" s="10">
        <f t="shared" ref="E7" si="3">SUM(E8)</f>
        <v>62.6</v>
      </c>
      <c r="F7" s="41">
        <f t="shared" si="1"/>
        <v>-5.2992190000000008</v>
      </c>
      <c r="G7" s="12">
        <f t="shared" si="2"/>
        <v>-7.8045360138825765E-2</v>
      </c>
    </row>
    <row r="8" spans="1:7" x14ac:dyDescent="0.2">
      <c r="A8" s="13"/>
      <c r="B8" s="14" t="s">
        <v>16</v>
      </c>
      <c r="C8" s="15">
        <v>67.899219000000002</v>
      </c>
      <c r="D8" s="19">
        <v>0</v>
      </c>
      <c r="E8" s="15">
        <v>62.6</v>
      </c>
      <c r="F8" s="42">
        <f t="shared" si="1"/>
        <v>-5.2992190000000008</v>
      </c>
      <c r="G8" s="16">
        <f t="shared" si="2"/>
        <v>-7.8045360138825765E-2</v>
      </c>
    </row>
    <row r="9" spans="1:7" x14ac:dyDescent="0.2">
      <c r="A9" s="54" t="s">
        <v>4</v>
      </c>
      <c r="B9" s="54"/>
      <c r="C9" s="10">
        <f>SUM(C10)</f>
        <v>22.366698</v>
      </c>
      <c r="D9" s="11">
        <f t="shared" ref="D9:E9" si="4">SUM(D10)</f>
        <v>0</v>
      </c>
      <c r="E9" s="10">
        <f t="shared" si="4"/>
        <v>11.75</v>
      </c>
      <c r="F9" s="41">
        <f t="shared" si="1"/>
        <v>-10.616698</v>
      </c>
      <c r="G9" s="12">
        <f t="shared" si="2"/>
        <v>-0.47466541552087838</v>
      </c>
    </row>
    <row r="10" spans="1:7" x14ac:dyDescent="0.2">
      <c r="A10" s="13"/>
      <c r="B10" s="14" t="s">
        <v>5</v>
      </c>
      <c r="C10" s="15">
        <v>22.366698</v>
      </c>
      <c r="D10" s="15">
        <v>0</v>
      </c>
      <c r="E10" s="15">
        <v>11.75</v>
      </c>
      <c r="F10" s="42">
        <f t="shared" si="1"/>
        <v>-10.616698</v>
      </c>
      <c r="G10" s="16">
        <f t="shared" si="2"/>
        <v>-0.47466541552087838</v>
      </c>
    </row>
    <row r="11" spans="1:7" x14ac:dyDescent="0.2">
      <c r="A11" s="54" t="s">
        <v>6</v>
      </c>
      <c r="B11" s="54"/>
      <c r="C11" s="10">
        <f>SUM(C12:C17)</f>
        <v>342.11322999999999</v>
      </c>
      <c r="D11" s="11">
        <f t="shared" ref="D11:E11" si="5">SUM(D12:D17)</f>
        <v>0</v>
      </c>
      <c r="E11" s="10">
        <f t="shared" si="5"/>
        <v>293.40000000000003</v>
      </c>
      <c r="F11" s="41">
        <f t="shared" si="1"/>
        <v>-48.713229999999953</v>
      </c>
      <c r="G11" s="12">
        <f t="shared" si="2"/>
        <v>-0.1423892025456015</v>
      </c>
    </row>
    <row r="12" spans="1:7" ht="13.5" x14ac:dyDescent="0.2">
      <c r="A12" s="13"/>
      <c r="B12" s="17" t="s">
        <v>31</v>
      </c>
      <c r="C12" s="18">
        <v>86.031638999999998</v>
      </c>
      <c r="D12" s="19">
        <v>0</v>
      </c>
      <c r="E12" s="18">
        <v>74.099999999999994</v>
      </c>
      <c r="F12" s="43">
        <f t="shared" si="1"/>
        <v>-11.931639000000004</v>
      </c>
      <c r="G12" s="20">
        <f t="shared" si="2"/>
        <v>-0.13868896534680694</v>
      </c>
    </row>
    <row r="13" spans="1:7" x14ac:dyDescent="0.2">
      <c r="A13" s="13"/>
      <c r="B13" s="21" t="s">
        <v>7</v>
      </c>
      <c r="C13" s="18">
        <v>12.658053000000001</v>
      </c>
      <c r="D13" s="19">
        <v>0</v>
      </c>
      <c r="E13" s="18">
        <v>12.64</v>
      </c>
      <c r="F13" s="43">
        <f t="shared" si="1"/>
        <v>-1.8053000000000097E-2</v>
      </c>
      <c r="G13" s="20">
        <f t="shared" si="2"/>
        <v>-1.4262067001931573E-3</v>
      </c>
    </row>
    <row r="14" spans="1:7" x14ac:dyDescent="0.2">
      <c r="A14" s="13"/>
      <c r="B14" s="17" t="s">
        <v>8</v>
      </c>
      <c r="C14" s="18">
        <v>47.55</v>
      </c>
      <c r="D14" s="19">
        <v>0</v>
      </c>
      <c r="E14" s="18">
        <v>45.8</v>
      </c>
      <c r="F14" s="43">
        <f t="shared" si="1"/>
        <v>-1.75</v>
      </c>
      <c r="G14" s="20">
        <f t="shared" si="2"/>
        <v>-3.6803364879074658E-2</v>
      </c>
    </row>
    <row r="15" spans="1:7" x14ac:dyDescent="0.2">
      <c r="A15" s="17"/>
      <c r="B15" s="17" t="s">
        <v>32</v>
      </c>
      <c r="C15" s="18">
        <v>126.34451900000001</v>
      </c>
      <c r="D15" s="19">
        <v>0</v>
      </c>
      <c r="E15" s="18">
        <v>99.7</v>
      </c>
      <c r="F15" s="43">
        <f t="shared" si="1"/>
        <v>-26.644519000000003</v>
      </c>
      <c r="G15" s="20">
        <f t="shared" si="2"/>
        <v>-0.21088781065366199</v>
      </c>
    </row>
    <row r="16" spans="1:7" x14ac:dyDescent="0.2">
      <c r="A16" s="13"/>
      <c r="B16" s="17" t="s">
        <v>28</v>
      </c>
      <c r="C16" s="18">
        <v>44.082554000000002</v>
      </c>
      <c r="D16" s="19">
        <v>0</v>
      </c>
      <c r="E16" s="18">
        <v>38</v>
      </c>
      <c r="F16" s="43">
        <f t="shared" si="1"/>
        <v>-6.0825540000000018</v>
      </c>
      <c r="G16" s="20">
        <f t="shared" si="2"/>
        <v>-0.13798097995864761</v>
      </c>
    </row>
    <row r="17" spans="1:7" ht="24" x14ac:dyDescent="0.25">
      <c r="A17" s="1"/>
      <c r="B17" s="2" t="s">
        <v>9</v>
      </c>
      <c r="C17" s="3">
        <v>25.446465</v>
      </c>
      <c r="D17" s="3">
        <v>0</v>
      </c>
      <c r="E17" s="3">
        <v>23.16</v>
      </c>
      <c r="F17" s="44">
        <f t="shared" si="1"/>
        <v>-2.2864649999999997</v>
      </c>
      <c r="G17" s="4">
        <f t="shared" si="2"/>
        <v>-8.9853934524893722E-2</v>
      </c>
    </row>
    <row r="18" spans="1:7" x14ac:dyDescent="0.2">
      <c r="A18" s="54" t="s">
        <v>10</v>
      </c>
      <c r="B18" s="54"/>
      <c r="C18" s="10">
        <f>SUM(C19:C30)</f>
        <v>368.57233699999995</v>
      </c>
      <c r="D18" s="11">
        <f t="shared" ref="D18:E18" si="6">SUM(D19:D30)</f>
        <v>0</v>
      </c>
      <c r="E18" s="10">
        <f t="shared" si="6"/>
        <v>295.05</v>
      </c>
      <c r="F18" s="41">
        <f t="shared" si="1"/>
        <v>-73.522336999999936</v>
      </c>
      <c r="G18" s="12">
        <f t="shared" si="2"/>
        <v>-0.19947871725381264</v>
      </c>
    </row>
    <row r="19" spans="1:7" x14ac:dyDescent="0.2">
      <c r="A19" s="13"/>
      <c r="B19" s="17" t="s">
        <v>11</v>
      </c>
      <c r="C19" s="18">
        <v>13.517676</v>
      </c>
      <c r="D19" s="19">
        <v>0</v>
      </c>
      <c r="E19" s="18">
        <v>4.26</v>
      </c>
      <c r="F19" s="43">
        <f t="shared" si="1"/>
        <v>-9.257676</v>
      </c>
      <c r="G19" s="20">
        <f t="shared" si="2"/>
        <v>-0.684857071585382</v>
      </c>
    </row>
    <row r="20" spans="1:7" x14ac:dyDescent="0.2">
      <c r="A20" s="13"/>
      <c r="B20" s="22" t="s">
        <v>19</v>
      </c>
      <c r="C20" s="18">
        <v>22</v>
      </c>
      <c r="D20" s="19">
        <v>0</v>
      </c>
      <c r="E20" s="18">
        <v>7</v>
      </c>
      <c r="F20" s="43">
        <f t="shared" si="1"/>
        <v>-15</v>
      </c>
      <c r="G20" s="20">
        <f t="shared" si="2"/>
        <v>-0.68181818181818177</v>
      </c>
    </row>
    <row r="21" spans="1:7" ht="15.6" customHeight="1" x14ac:dyDescent="0.2">
      <c r="A21" s="13"/>
      <c r="B21" s="17" t="s">
        <v>12</v>
      </c>
      <c r="C21" s="18">
        <v>34.018655000000003</v>
      </c>
      <c r="D21" s="19">
        <v>0</v>
      </c>
      <c r="E21" s="18">
        <v>20.28</v>
      </c>
      <c r="F21" s="43">
        <f t="shared" si="1"/>
        <v>-13.738655000000001</v>
      </c>
      <c r="G21" s="20">
        <f t="shared" si="2"/>
        <v>-0.40385650167533077</v>
      </c>
    </row>
    <row r="22" spans="1:7" ht="12" customHeight="1" x14ac:dyDescent="0.2">
      <c r="A22" s="13"/>
      <c r="B22" s="17" t="s">
        <v>33</v>
      </c>
      <c r="C22" s="18">
        <v>15.856446999999996</v>
      </c>
      <c r="D22" s="19">
        <v>0</v>
      </c>
      <c r="E22" s="18">
        <v>20</v>
      </c>
      <c r="F22" s="43">
        <f t="shared" si="1"/>
        <v>4.1435530000000043</v>
      </c>
      <c r="G22" s="20">
        <f t="shared" si="2"/>
        <v>0.26131661147040097</v>
      </c>
    </row>
    <row r="23" spans="1:7" ht="13.5" customHeight="1" x14ac:dyDescent="0.2">
      <c r="A23" s="13"/>
      <c r="B23" s="17" t="s">
        <v>34</v>
      </c>
      <c r="C23" s="18">
        <v>11.1</v>
      </c>
      <c r="D23" s="19">
        <v>0</v>
      </c>
      <c r="E23" s="18">
        <v>0</v>
      </c>
      <c r="F23" s="43">
        <f t="shared" si="1"/>
        <v>-11.1</v>
      </c>
      <c r="G23" s="20">
        <f t="shared" si="2"/>
        <v>-1</v>
      </c>
    </row>
    <row r="24" spans="1:7" ht="13.5" x14ac:dyDescent="0.2">
      <c r="A24" s="13"/>
      <c r="B24" s="17" t="s">
        <v>35</v>
      </c>
      <c r="C24" s="18">
        <v>39.43</v>
      </c>
      <c r="D24" s="19">
        <v>0</v>
      </c>
      <c r="E24" s="18">
        <v>44.6</v>
      </c>
      <c r="F24" s="43">
        <f t="shared" si="1"/>
        <v>5.1700000000000017</v>
      </c>
      <c r="G24" s="20">
        <f t="shared" si="2"/>
        <v>0.13111843773776316</v>
      </c>
    </row>
    <row r="25" spans="1:7" ht="13.15" customHeight="1" x14ac:dyDescent="0.2">
      <c r="A25" s="13"/>
      <c r="B25" s="17" t="s">
        <v>14</v>
      </c>
      <c r="C25" s="18">
        <v>54.157874</v>
      </c>
      <c r="D25" s="19">
        <v>0</v>
      </c>
      <c r="E25" s="18">
        <v>36.78</v>
      </c>
      <c r="F25" s="43">
        <f t="shared" si="1"/>
        <v>-17.377873999999998</v>
      </c>
      <c r="G25" s="20">
        <f t="shared" si="2"/>
        <v>-0.32087437553401743</v>
      </c>
    </row>
    <row r="26" spans="1:7" x14ac:dyDescent="0.2">
      <c r="A26" s="17"/>
      <c r="B26" s="17" t="s">
        <v>36</v>
      </c>
      <c r="C26" s="18">
        <f>37.855631-11.1</f>
        <v>26.755631000000001</v>
      </c>
      <c r="D26" s="19">
        <v>0</v>
      </c>
      <c r="E26" s="18">
        <v>22.91</v>
      </c>
      <c r="F26" s="43">
        <f t="shared" si="1"/>
        <v>-3.8456310000000009</v>
      </c>
      <c r="G26" s="20">
        <f t="shared" si="2"/>
        <v>-0.14373165035801252</v>
      </c>
    </row>
    <row r="27" spans="1:7" ht="13.5" x14ac:dyDescent="0.2">
      <c r="A27" s="17"/>
      <c r="B27" s="17" t="s">
        <v>37</v>
      </c>
      <c r="C27" s="19">
        <v>83.01</v>
      </c>
      <c r="D27" s="19">
        <v>0</v>
      </c>
      <c r="E27" s="19">
        <v>85.66</v>
      </c>
      <c r="F27" s="45">
        <f t="shared" si="1"/>
        <v>2.6499999999999915</v>
      </c>
      <c r="G27" s="20">
        <f t="shared" si="2"/>
        <v>3.1923864594627045E-2</v>
      </c>
    </row>
    <row r="28" spans="1:7" ht="13.5" x14ac:dyDescent="0.2">
      <c r="A28" s="13"/>
      <c r="B28" s="17" t="s">
        <v>38</v>
      </c>
      <c r="C28" s="19">
        <v>30.820031999999998</v>
      </c>
      <c r="D28" s="19">
        <v>0</v>
      </c>
      <c r="E28" s="19">
        <v>21.14</v>
      </c>
      <c r="F28" s="45">
        <f t="shared" si="1"/>
        <v>-9.6800319999999971</v>
      </c>
      <c r="G28" s="23">
        <f t="shared" si="2"/>
        <v>-0.31408247726673344</v>
      </c>
    </row>
    <row r="29" spans="1:7" x14ac:dyDescent="0.2">
      <c r="A29" s="13"/>
      <c r="B29" s="17" t="s">
        <v>15</v>
      </c>
      <c r="C29" s="19">
        <v>24</v>
      </c>
      <c r="D29" s="19">
        <v>0</v>
      </c>
      <c r="E29" s="19">
        <v>22</v>
      </c>
      <c r="F29" s="45">
        <f t="shared" si="1"/>
        <v>-2</v>
      </c>
      <c r="G29" s="23">
        <f t="shared" si="2"/>
        <v>-8.3333333333333329E-2</v>
      </c>
    </row>
    <row r="30" spans="1:7" ht="16.5" customHeight="1" x14ac:dyDescent="0.2">
      <c r="A30" s="13"/>
      <c r="B30" s="17" t="s">
        <v>39</v>
      </c>
      <c r="C30" s="15">
        <v>13.906022</v>
      </c>
      <c r="D30" s="15">
        <v>0</v>
      </c>
      <c r="E30" s="15">
        <v>10.42</v>
      </c>
      <c r="F30" s="42">
        <f t="shared" si="1"/>
        <v>-3.4860220000000002</v>
      </c>
      <c r="G30" s="16">
        <f t="shared" si="2"/>
        <v>-0.25068434380443239</v>
      </c>
    </row>
    <row r="31" spans="1:7" x14ac:dyDescent="0.2">
      <c r="A31" s="54" t="s">
        <v>20</v>
      </c>
      <c r="B31" s="54"/>
      <c r="C31" s="10">
        <f>SUM(C32:C33)</f>
        <v>238.81933800000002</v>
      </c>
      <c r="D31" s="11">
        <f t="shared" ref="D31:E31" si="7">SUM(D32:D33)</f>
        <v>0</v>
      </c>
      <c r="E31" s="10">
        <f t="shared" si="7"/>
        <v>199.14</v>
      </c>
      <c r="F31" s="41">
        <f t="shared" si="1"/>
        <v>-39.67933800000003</v>
      </c>
      <c r="G31" s="12">
        <f t="shared" si="2"/>
        <v>-0.16614792726709604</v>
      </c>
    </row>
    <row r="32" spans="1:7" ht="13.5" x14ac:dyDescent="0.2">
      <c r="A32" s="13"/>
      <c r="B32" s="17" t="s">
        <v>40</v>
      </c>
      <c r="C32" s="19">
        <v>231.81839100000002</v>
      </c>
      <c r="D32" s="19">
        <v>0</v>
      </c>
      <c r="E32" s="19">
        <v>192.14</v>
      </c>
      <c r="F32" s="43">
        <f t="shared" si="1"/>
        <v>-39.678391000000033</v>
      </c>
      <c r="G32" s="20">
        <f t="shared" si="2"/>
        <v>-0.17116153221855479</v>
      </c>
    </row>
    <row r="33" spans="1:8" ht="13.5" thickBot="1" x14ac:dyDescent="0.25">
      <c r="A33" s="24"/>
      <c r="B33" s="25" t="s">
        <v>13</v>
      </c>
      <c r="C33" s="26">
        <v>7.000947</v>
      </c>
      <c r="D33" s="26">
        <v>0</v>
      </c>
      <c r="E33" s="26">
        <v>7</v>
      </c>
      <c r="F33" s="46">
        <f t="shared" si="1"/>
        <v>-9.4700000000003115E-4</v>
      </c>
      <c r="G33" s="46">
        <f t="shared" si="2"/>
        <v>-1.3526741453692354E-4</v>
      </c>
    </row>
    <row r="34" spans="1:8" x14ac:dyDescent="0.2">
      <c r="A34" s="55" t="s">
        <v>21</v>
      </c>
      <c r="B34" s="55"/>
      <c r="C34" s="27">
        <f>SUM(C35:C36)</f>
        <v>228.47391000000002</v>
      </c>
      <c r="D34" s="27">
        <f>SUM(D35:D36)</f>
        <v>0</v>
      </c>
      <c r="E34" s="27">
        <f>SUM(E35:E36)</f>
        <v>226.63</v>
      </c>
      <c r="F34" s="47">
        <f t="shared" si="1"/>
        <v>-1.8439100000000224</v>
      </c>
      <c r="G34" s="28">
        <f t="shared" si="2"/>
        <v>-8.0705494995031261E-3</v>
      </c>
    </row>
    <row r="35" spans="1:8" ht="14.25" x14ac:dyDescent="0.2">
      <c r="A35" s="29" t="s">
        <v>41</v>
      </c>
      <c r="B35" s="29"/>
      <c r="C35" s="30">
        <v>42.74</v>
      </c>
      <c r="D35" s="30">
        <v>0</v>
      </c>
      <c r="E35" s="30">
        <v>4.4000000000000004</v>
      </c>
      <c r="F35" s="48">
        <f t="shared" si="1"/>
        <v>-38.340000000000003</v>
      </c>
      <c r="G35" s="31">
        <f t="shared" si="2"/>
        <v>-0.89705194197473093</v>
      </c>
    </row>
    <row r="36" spans="1:8" ht="13.5" thickBot="1" x14ac:dyDescent="0.25">
      <c r="A36" s="56" t="s">
        <v>29</v>
      </c>
      <c r="B36" s="56"/>
      <c r="C36" s="32">
        <v>185.73391000000001</v>
      </c>
      <c r="D36" s="32">
        <v>0</v>
      </c>
      <c r="E36" s="32">
        <v>222.23</v>
      </c>
      <c r="F36" s="49">
        <f t="shared" si="1"/>
        <v>36.496089999999981</v>
      </c>
      <c r="G36" s="33">
        <f t="shared" si="2"/>
        <v>0.19649664404308281</v>
      </c>
    </row>
    <row r="37" spans="1:8" ht="13.5" thickBot="1" x14ac:dyDescent="0.25">
      <c r="A37" s="34" t="s">
        <v>3</v>
      </c>
      <c r="B37" s="34"/>
      <c r="C37" s="35">
        <f>SUM(C6,C35,C36)</f>
        <v>1268.2447319999999</v>
      </c>
      <c r="D37" s="35">
        <f>SUM(D6,D35,D36)</f>
        <v>0</v>
      </c>
      <c r="E37" s="35">
        <f>SUM(E6,E35,E36)</f>
        <v>1088.57</v>
      </c>
      <c r="F37" s="50">
        <f t="shared" si="1"/>
        <v>-179.67473199999995</v>
      </c>
      <c r="G37" s="36">
        <f t="shared" si="2"/>
        <v>-0.14167197187301225</v>
      </c>
    </row>
    <row r="38" spans="1:8" ht="13.5" customHeight="1" x14ac:dyDescent="0.25">
      <c r="A38" s="53" t="s">
        <v>22</v>
      </c>
      <c r="B38" s="53"/>
      <c r="C38" s="53"/>
      <c r="D38" s="53"/>
      <c r="E38" s="53"/>
      <c r="F38" s="53"/>
      <c r="G38" s="53"/>
    </row>
    <row r="39" spans="1:8" ht="48.75" customHeight="1" x14ac:dyDescent="0.25">
      <c r="A39" s="51" t="s">
        <v>42</v>
      </c>
      <c r="B39" s="51"/>
      <c r="C39" s="51"/>
      <c r="D39" s="51"/>
      <c r="E39" s="51"/>
      <c r="F39" s="51"/>
      <c r="G39" s="51"/>
    </row>
    <row r="40" spans="1:8" ht="37.5" customHeight="1" x14ac:dyDescent="0.25">
      <c r="A40" s="51" t="s">
        <v>43</v>
      </c>
      <c r="B40" s="51"/>
      <c r="C40" s="51"/>
      <c r="D40" s="51"/>
      <c r="E40" s="51"/>
      <c r="F40" s="51"/>
      <c r="G40" s="51"/>
    </row>
    <row r="41" spans="1:8" s="6" customFormat="1" ht="25.5" customHeight="1" x14ac:dyDescent="0.25">
      <c r="A41" s="52" t="s">
        <v>44</v>
      </c>
      <c r="B41" s="52"/>
      <c r="C41" s="52"/>
      <c r="D41" s="52"/>
      <c r="E41" s="52"/>
      <c r="F41" s="52"/>
      <c r="G41" s="52"/>
    </row>
    <row r="42" spans="1:8" s="6" customFormat="1" ht="15.95" customHeight="1" x14ac:dyDescent="0.25">
      <c r="A42" s="52" t="s">
        <v>45</v>
      </c>
      <c r="B42" s="52"/>
      <c r="C42" s="52"/>
      <c r="D42" s="52"/>
      <c r="E42" s="52"/>
      <c r="F42" s="52"/>
      <c r="G42" s="52"/>
    </row>
    <row r="43" spans="1:8" s="8" customFormat="1" ht="32.450000000000003" customHeight="1" x14ac:dyDescent="0.25">
      <c r="A43" s="62" t="s">
        <v>46</v>
      </c>
      <c r="B43" s="62"/>
      <c r="C43" s="62"/>
      <c r="D43" s="62"/>
      <c r="E43" s="62"/>
      <c r="F43" s="62"/>
      <c r="G43" s="62"/>
      <c r="H43" s="7"/>
    </row>
    <row r="44" spans="1:8" s="8" customFormat="1" ht="25.5" customHeight="1" x14ac:dyDescent="0.25">
      <c r="A44" s="62" t="s">
        <v>47</v>
      </c>
      <c r="B44" s="62"/>
      <c r="C44" s="62"/>
      <c r="D44" s="62"/>
      <c r="E44" s="62"/>
      <c r="F44" s="62"/>
      <c r="G44" s="62"/>
      <c r="H44" s="7"/>
    </row>
    <row r="45" spans="1:8" s="8" customFormat="1" ht="39.75" customHeight="1" x14ac:dyDescent="0.25">
      <c r="A45" s="62" t="s">
        <v>48</v>
      </c>
      <c r="B45" s="62"/>
      <c r="C45" s="62"/>
      <c r="D45" s="62"/>
      <c r="E45" s="62"/>
      <c r="F45" s="62"/>
      <c r="G45" s="62"/>
      <c r="H45" s="7"/>
    </row>
    <row r="46" spans="1:8" s="8" customFormat="1" ht="13.5" customHeight="1" x14ac:dyDescent="0.25">
      <c r="A46" s="52" t="s">
        <v>49</v>
      </c>
      <c r="B46" s="52"/>
      <c r="C46" s="52"/>
      <c r="D46" s="52"/>
      <c r="E46" s="52"/>
      <c r="F46" s="52"/>
      <c r="G46" s="52"/>
      <c r="H46" s="7"/>
    </row>
    <row r="47" spans="1:8" s="8" customFormat="1" ht="36" customHeight="1" x14ac:dyDescent="0.25">
      <c r="A47" s="62" t="s">
        <v>50</v>
      </c>
      <c r="B47" s="62"/>
      <c r="C47" s="62"/>
      <c r="D47" s="62"/>
      <c r="E47" s="62"/>
      <c r="F47" s="62"/>
      <c r="G47" s="62"/>
      <c r="H47" s="9"/>
    </row>
    <row r="48" spans="1:8" x14ac:dyDescent="0.25">
      <c r="A48" s="52"/>
      <c r="B48" s="52"/>
      <c r="C48" s="52"/>
      <c r="D48" s="52"/>
      <c r="E48" s="52"/>
      <c r="F48" s="52"/>
      <c r="G48" s="52"/>
    </row>
    <row r="49" spans="1:7" x14ac:dyDescent="0.25">
      <c r="A49" s="62"/>
      <c r="B49" s="62"/>
      <c r="C49" s="62"/>
      <c r="D49" s="62"/>
      <c r="E49" s="62"/>
      <c r="F49" s="62"/>
      <c r="G49" s="62"/>
    </row>
  </sheetData>
  <mergeCells count="29">
    <mergeCell ref="A48:G48"/>
    <mergeCell ref="A49:G49"/>
    <mergeCell ref="C3:C5"/>
    <mergeCell ref="D3:D5"/>
    <mergeCell ref="E3:E5"/>
    <mergeCell ref="F4:G4"/>
    <mergeCell ref="A7:B7"/>
    <mergeCell ref="A9:B9"/>
    <mergeCell ref="A11:B11"/>
    <mergeCell ref="A18:B18"/>
    <mergeCell ref="A6:B6"/>
    <mergeCell ref="A47:G47"/>
    <mergeCell ref="A43:G43"/>
    <mergeCell ref="A44:G44"/>
    <mergeCell ref="A45:G45"/>
    <mergeCell ref="A46:G46"/>
    <mergeCell ref="A1:G1"/>
    <mergeCell ref="A2:G2"/>
    <mergeCell ref="A3:B3"/>
    <mergeCell ref="F3:G3"/>
    <mergeCell ref="A5:B5"/>
    <mergeCell ref="A39:G39"/>
    <mergeCell ref="A40:G40"/>
    <mergeCell ref="A42:G42"/>
    <mergeCell ref="A38:G38"/>
    <mergeCell ref="A31:B31"/>
    <mergeCell ref="A34:B34"/>
    <mergeCell ref="A36:B36"/>
    <mergeCell ref="A41:G41"/>
  </mergeCells>
  <pageMargins left="0.7" right="0.7" top="0.75" bottom="0.75" header="0.3" footer="0.3"/>
  <pageSetup scale="83"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Facilities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Oxenrider, Clinton J., Jr.</dc:creator>
  <cp:lastModifiedBy>Jones, Thomas J</cp:lastModifiedBy>
  <cp:lastPrinted>2019-03-15T17:11:21Z</cp:lastPrinted>
  <dcterms:created xsi:type="dcterms:W3CDTF">2018-01-19T15:38:45Z</dcterms:created>
  <dcterms:modified xsi:type="dcterms:W3CDTF">2019-03-15T18:39:21Z</dcterms:modified>
</cp:coreProperties>
</file>