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926465E7-23E9-41BA-AF8B-D5D1469966E7}" xr6:coauthVersionLast="36" xr6:coauthVersionMax="36" xr10:uidLastSave="{00000000-0000-0000-0000-000000000000}"/>
  <bookViews>
    <workbookView xWindow="75" yWindow="-6660" windowWidth="10185" windowHeight="11715" tabRatio="727" xr2:uid="{00000000-000D-0000-FFFF-FFFF00000000}"/>
  </bookViews>
  <sheets>
    <sheet name="OrgEx by Maj Comp" sheetId="2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'OrgEx by Maj Comp'!$A$1:$G$56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4" l="1"/>
  <c r="F52" i="24" s="1"/>
  <c r="F50" i="24"/>
  <c r="E50" i="24"/>
  <c r="E48" i="24"/>
  <c r="F48" i="24" s="1"/>
  <c r="F46" i="24"/>
  <c r="E46" i="24"/>
  <c r="E44" i="24"/>
  <c r="F44" i="24" s="1"/>
  <c r="F43" i="24"/>
  <c r="E43" i="24"/>
  <c r="E42" i="24"/>
  <c r="F42" i="24" s="1"/>
  <c r="F41" i="24"/>
  <c r="E41" i="24"/>
  <c r="D40" i="24"/>
  <c r="E40" i="24" s="1"/>
  <c r="C40" i="24"/>
  <c r="B40" i="24"/>
  <c r="F40" i="24" s="1"/>
  <c r="E38" i="24"/>
  <c r="F38" i="24" s="1"/>
  <c r="E37" i="24"/>
  <c r="F37" i="24" s="1"/>
  <c r="E36" i="24"/>
  <c r="F36" i="24" s="1"/>
  <c r="D35" i="24"/>
  <c r="E35" i="24" s="1"/>
  <c r="C35" i="24"/>
  <c r="C30" i="24" s="1"/>
  <c r="B35" i="24"/>
  <c r="E33" i="24"/>
  <c r="F33" i="24" s="1"/>
  <c r="F32" i="24"/>
  <c r="E32" i="24"/>
  <c r="E31" i="24"/>
  <c r="F31" i="24" s="1"/>
  <c r="B30" i="24"/>
  <c r="E28" i="24"/>
  <c r="F28" i="24" s="1"/>
  <c r="E27" i="24"/>
  <c r="F27" i="24" s="1"/>
  <c r="E26" i="24"/>
  <c r="F26" i="24" s="1"/>
  <c r="E25" i="24"/>
  <c r="F25" i="24" s="1"/>
  <c r="D24" i="24"/>
  <c r="E24" i="24" s="1"/>
  <c r="C24" i="24"/>
  <c r="C17" i="24" s="1"/>
  <c r="B24" i="24"/>
  <c r="E22" i="24"/>
  <c r="F22" i="24" s="1"/>
  <c r="F21" i="24"/>
  <c r="E21" i="24"/>
  <c r="E20" i="24"/>
  <c r="F20" i="24" s="1"/>
  <c r="F19" i="24"/>
  <c r="E19" i="24"/>
  <c r="D18" i="24"/>
  <c r="D17" i="24" s="1"/>
  <c r="E17" i="24" s="1"/>
  <c r="C18" i="24"/>
  <c r="B18" i="24"/>
  <c r="B17" i="24"/>
  <c r="F15" i="24"/>
  <c r="E15" i="24"/>
  <c r="E14" i="24"/>
  <c r="F14" i="24" s="1"/>
  <c r="D13" i="24"/>
  <c r="E13" i="24" s="1"/>
  <c r="C13" i="24"/>
  <c r="B13" i="24"/>
  <c r="E11" i="24"/>
  <c r="F11" i="24" s="1"/>
  <c r="E10" i="24"/>
  <c r="F10" i="24" s="1"/>
  <c r="D9" i="24"/>
  <c r="E9" i="24" s="1"/>
  <c r="C9" i="24"/>
  <c r="C5" i="24" s="1"/>
  <c r="B9" i="24"/>
  <c r="E7" i="24"/>
  <c r="F7" i="24" s="1"/>
  <c r="F6" i="24"/>
  <c r="E6" i="24"/>
  <c r="D5" i="24"/>
  <c r="B5" i="24"/>
  <c r="B54" i="24" s="1"/>
  <c r="F17" i="24" l="1"/>
  <c r="D54" i="24"/>
  <c r="E54" i="24" s="1"/>
  <c r="F54" i="24" s="1"/>
  <c r="F9" i="24"/>
  <c r="C54" i="24"/>
  <c r="F13" i="24"/>
  <c r="F24" i="24"/>
  <c r="F35" i="24"/>
  <c r="E5" i="24"/>
  <c r="F5" i="24" s="1"/>
  <c r="E18" i="24"/>
  <c r="F18" i="24" s="1"/>
  <c r="D30" i="24"/>
  <c r="E30" i="24" s="1"/>
  <c r="F30" i="24" s="1"/>
</calcChain>
</file>

<file path=xl/sharedStrings.xml><?xml version="1.0" encoding="utf-8"?>
<sst xmlns="http://schemas.openxmlformats.org/spreadsheetml/2006/main" count="80" uniqueCount="55">
  <si>
    <t>AOAM</t>
  </si>
  <si>
    <t>Evaluation and Assessment Capability</t>
  </si>
  <si>
    <t>E-Government Initiatives</t>
  </si>
  <si>
    <t>General Planning and Evaluation Activities</t>
  </si>
  <si>
    <t>Administrative Applications Services and Support</t>
  </si>
  <si>
    <t>NSB</t>
  </si>
  <si>
    <t>OIG</t>
  </si>
  <si>
    <t>Operating Expenses</t>
  </si>
  <si>
    <t>Other Program Related Administration</t>
  </si>
  <si>
    <t>National Science Board (NSB)</t>
  </si>
  <si>
    <t>Total</t>
  </si>
  <si>
    <t>Program Related Technology (PRT)</t>
  </si>
  <si>
    <t>(Dollars in Millions)</t>
  </si>
  <si>
    <t>Amount</t>
  </si>
  <si>
    <t>Percent</t>
  </si>
  <si>
    <t>Human Capital</t>
  </si>
  <si>
    <t>Management of Human Capital</t>
  </si>
  <si>
    <t>IPA Appointments</t>
  </si>
  <si>
    <t>Compensation</t>
  </si>
  <si>
    <t>Travel</t>
  </si>
  <si>
    <t>Information Technology (IT)</t>
  </si>
  <si>
    <t>Agency Operations IT</t>
  </si>
  <si>
    <t>Administrative Support</t>
  </si>
  <si>
    <t>Space Rental</t>
  </si>
  <si>
    <t>NSF Headquarters Relocation</t>
  </si>
  <si>
    <t>Office of Inspector General (OIG)</t>
  </si>
  <si>
    <t>Mission-Related Applications Services</t>
  </si>
  <si>
    <t>RRA/EHR</t>
  </si>
  <si>
    <t>Building and Administrative Services</t>
  </si>
  <si>
    <t>NSF Federal Employee Staff</t>
  </si>
  <si>
    <t>Organizational Excellence by Major Component</t>
  </si>
  <si>
    <t>Administrative Infrastructure Services and Support</t>
  </si>
  <si>
    <t>Mission-Related IT Operations and Infrastructure</t>
  </si>
  <si>
    <t>Mission-Related Security and Privacy Services</t>
  </si>
  <si>
    <t>Administrative IT Management</t>
  </si>
  <si>
    <t>Mission-Related IT Management</t>
  </si>
  <si>
    <t>Funding Source</t>
  </si>
  <si>
    <t>Planning and Policy Support</t>
  </si>
  <si>
    <t>RRA-IA</t>
  </si>
  <si>
    <t>Other Organizational Excellence Activities</t>
  </si>
  <si>
    <r>
      <t>Personnel Compensation &amp; Benefits</t>
    </r>
    <r>
      <rPr>
        <vertAlign val="superscript"/>
        <sz val="10"/>
        <color theme="1"/>
        <rFont val="Arial"/>
        <family val="2"/>
      </rPr>
      <t>1</t>
    </r>
  </si>
  <si>
    <t>Lost Consulting &amp; Per Diem</t>
  </si>
  <si>
    <t>Administrative Security and Privacy Services and Support</t>
  </si>
  <si>
    <t>Public Access Initiative</t>
  </si>
  <si>
    <t>RRA-CISE</t>
  </si>
  <si>
    <t>RRA-various</t>
  </si>
  <si>
    <t>FY 2020 Request</t>
  </si>
  <si>
    <t>FY 2018
Actual</t>
  </si>
  <si>
    <t>FY 2019
(TBD)</t>
  </si>
  <si>
    <t>Change over 
FY 2018 Actual</t>
  </si>
  <si>
    <t>MREFC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</si>
  <si>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FY 2019 Proposal Management Efficiencies moves from a line item under Other Program Related Adminisration to be part of Planning and Policy Support in the Integrative Activities (IA) budget activity.</t>
    </r>
  </si>
  <si>
    <r>
      <t>Proposal Management Efficiencies</t>
    </r>
    <r>
      <rPr>
        <vertAlign val="superscript"/>
        <sz val="10"/>
        <color theme="1"/>
        <rFont val="Arial"/>
        <family val="2"/>
      </rPr>
      <t>2</t>
    </r>
  </si>
  <si>
    <t>Major Facilities Admin Reviews and Audits</t>
  </si>
  <si>
    <r>
      <t xml:space="preserve">1 </t>
    </r>
    <r>
      <rPr>
        <sz val="9"/>
        <rFont val="Arial"/>
        <family val="2"/>
      </rPr>
      <t>Funding levels for PC&amp;B reflect direct appropriated funds only. In FY 2018, $5.34 million in Administrative Cost Recoveries (ACRs) were received bringing the total PC&amp;B obligation to $231.55 million. Approximately $4.19 million in ACRs are estimated for FY 2020 to meet the total PC&amp;B requirement of $241.52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</si>
</sst>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#,##0;\-#,##0;&quot;-&quot;??"/>
    <numFmt numFmtId="169" formatCode="0.0%;\-0.0%;&quot;-&quot;??"/>
    <numFmt numFmtId="170" formatCode="#,##0.00;\-#,##0.00;&quot;-&quot;??"/>
    <numFmt numFmtId="171" formatCode="_([$$-409]* #,##0.000_);_([$$-409]* \(#,##0.000\);_([$$-409]* &quot;-&quot;_);_(@_)"/>
    <numFmt numFmtId="172" formatCode="#,##0.00;\-#.##0.00;&quot;-&quot;??"/>
    <numFmt numFmtId="173" formatCode="#,##0.000000"/>
    <numFmt numFmtId="174" formatCode="0.00;\-0.00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7" applyNumberFormat="0" applyAlignment="0" applyProtection="0"/>
    <xf numFmtId="165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10" applyNumberFormat="0" applyFill="0" applyAlignment="0" applyProtection="0"/>
    <xf numFmtId="165" fontId="14" fillId="0" borderId="11" applyNumberFormat="0" applyFill="0" applyAlignment="0" applyProtection="0"/>
    <xf numFmtId="165" fontId="15" fillId="0" borderId="12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7" applyNumberFormat="0" applyAlignment="0" applyProtection="0"/>
    <xf numFmtId="165" fontId="17" fillId="0" borderId="13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4" applyNumberFormat="0" applyFont="0" applyAlignment="0" applyProtection="0"/>
    <xf numFmtId="165" fontId="2" fillId="2" borderId="3" applyNumberFormat="0" applyFont="0" applyAlignment="0" applyProtection="0"/>
    <xf numFmtId="165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6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20" applyNumberFormat="0" applyFill="0" applyAlignment="0" applyProtection="0"/>
    <xf numFmtId="165" fontId="28" fillId="0" borderId="21" applyNumberFormat="0" applyFill="0" applyAlignment="0" applyProtection="0"/>
    <xf numFmtId="165" fontId="29" fillId="0" borderId="22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3" applyNumberFormat="0" applyAlignment="0" applyProtection="0"/>
    <xf numFmtId="165" fontId="34" fillId="29" borderId="24" applyNumberFormat="0" applyAlignment="0" applyProtection="0"/>
    <xf numFmtId="165" fontId="35" fillId="29" borderId="23" applyNumberFormat="0" applyAlignment="0" applyProtection="0"/>
    <xf numFmtId="165" fontId="36" fillId="0" borderId="25" applyNumberFormat="0" applyFill="0" applyAlignment="0" applyProtection="0"/>
    <xf numFmtId="165" fontId="37" fillId="30" borderId="26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7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8">
      <alignment horizontal="right"/>
    </xf>
    <xf numFmtId="165" fontId="43" fillId="55" borderId="28">
      <alignment horizontal="right"/>
    </xf>
    <xf numFmtId="3" fontId="9" fillId="55" borderId="28">
      <alignment horizontal="right"/>
    </xf>
    <xf numFmtId="3" fontId="9" fillId="55" borderId="28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9">
      <alignment horizontal="center" vertical="center"/>
    </xf>
    <xf numFmtId="49" fontId="23" fillId="58" borderId="32">
      <alignment horizontal="center" vertical="center"/>
    </xf>
    <xf numFmtId="165" fontId="45" fillId="0" borderId="19">
      <alignment horizontal="center" vertical="center"/>
    </xf>
    <xf numFmtId="165" fontId="46" fillId="59" borderId="33">
      <alignment horizontal="center" vertical="center" textRotation="90" wrapText="1"/>
    </xf>
    <xf numFmtId="165" fontId="47" fillId="0" borderId="30">
      <alignment horizontal="left" wrapText="1"/>
    </xf>
    <xf numFmtId="165" fontId="47" fillId="0" borderId="30">
      <alignment horizontal="left" wrapText="1"/>
    </xf>
    <xf numFmtId="165" fontId="47" fillId="58" borderId="30">
      <alignment horizontal="left" wrapText="1"/>
    </xf>
    <xf numFmtId="165" fontId="47" fillId="58" borderId="30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31">
      <alignment horizontal="center" vertical="center"/>
    </xf>
    <xf numFmtId="165" fontId="49" fillId="58" borderId="32">
      <alignment horizontal="center" vertical="center"/>
    </xf>
    <xf numFmtId="165" fontId="50" fillId="0" borderId="0">
      <alignment horizontal="left" vertical="top" wrapText="1"/>
    </xf>
    <xf numFmtId="165" fontId="51" fillId="56" borderId="34">
      <alignment horizontal="left" vertical="top" wrapText="1" indent="8"/>
    </xf>
    <xf numFmtId="165" fontId="49" fillId="0" borderId="0">
      <alignment horizontal="left" indent="5"/>
    </xf>
    <xf numFmtId="165" fontId="35" fillId="29" borderId="23" applyNumberFormat="0" applyAlignment="0" applyProtection="0"/>
    <xf numFmtId="165" fontId="35" fillId="29" borderId="23" applyNumberFormat="0" applyAlignment="0" applyProtection="0"/>
    <xf numFmtId="165" fontId="35" fillId="29" borderId="23" applyNumberFormat="0" applyAlignment="0" applyProtection="0"/>
    <xf numFmtId="165" fontId="35" fillId="29" borderId="23" applyNumberFormat="0" applyAlignment="0" applyProtection="0"/>
    <xf numFmtId="165" fontId="35" fillId="29" borderId="23" applyNumberFormat="0" applyAlignment="0" applyProtection="0"/>
    <xf numFmtId="165" fontId="37" fillId="30" borderId="26" applyNumberFormat="0" applyAlignment="0" applyProtection="0"/>
    <xf numFmtId="165" fontId="37" fillId="30" borderId="26" applyNumberFormat="0" applyAlignment="0" applyProtection="0"/>
    <xf numFmtId="165" fontId="37" fillId="30" borderId="26" applyNumberFormat="0" applyAlignment="0" applyProtection="0"/>
    <xf numFmtId="165" fontId="37" fillId="30" borderId="26" applyNumberFormat="0" applyAlignment="0" applyProtection="0"/>
    <xf numFmtId="165" fontId="37" fillId="30" borderId="2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7" fillId="0" borderId="20" applyNumberFormat="0" applyFill="0" applyAlignment="0" applyProtection="0"/>
    <xf numFmtId="165" fontId="28" fillId="0" borderId="21" applyNumberFormat="0" applyFill="0" applyAlignment="0" applyProtection="0"/>
    <xf numFmtId="165" fontId="28" fillId="0" borderId="21" applyNumberFormat="0" applyFill="0" applyAlignment="0" applyProtection="0"/>
    <xf numFmtId="165" fontId="28" fillId="0" borderId="21" applyNumberFormat="0" applyFill="0" applyAlignment="0" applyProtection="0"/>
    <xf numFmtId="165" fontId="28" fillId="0" borderId="21" applyNumberFormat="0" applyFill="0" applyAlignment="0" applyProtection="0"/>
    <xf numFmtId="165" fontId="28" fillId="0" borderId="21" applyNumberFormat="0" applyFill="0" applyAlignment="0" applyProtection="0"/>
    <xf numFmtId="165" fontId="29" fillId="0" borderId="22" applyNumberFormat="0" applyFill="0" applyAlignment="0" applyProtection="0"/>
    <xf numFmtId="165" fontId="29" fillId="0" borderId="22" applyNumberFormat="0" applyFill="0" applyAlignment="0" applyProtection="0"/>
    <xf numFmtId="165" fontId="29" fillId="0" borderId="22" applyNumberFormat="0" applyFill="0" applyAlignment="0" applyProtection="0"/>
    <xf numFmtId="165" fontId="29" fillId="0" borderId="22" applyNumberFormat="0" applyFill="0" applyAlignment="0" applyProtection="0"/>
    <xf numFmtId="165" fontId="29" fillId="0" borderId="22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3" applyNumberFormat="0" applyAlignment="0" applyProtection="0"/>
    <xf numFmtId="165" fontId="33" fillId="28" borderId="23" applyNumberFormat="0" applyAlignment="0" applyProtection="0"/>
    <xf numFmtId="165" fontId="33" fillId="28" borderId="23" applyNumberFormat="0" applyAlignment="0" applyProtection="0"/>
    <xf numFmtId="165" fontId="33" fillId="28" borderId="23" applyNumberFormat="0" applyAlignment="0" applyProtection="0"/>
    <xf numFmtId="165" fontId="33" fillId="28" borderId="23" applyNumberFormat="0" applyAlignment="0" applyProtection="0"/>
    <xf numFmtId="165" fontId="36" fillId="0" borderId="25" applyNumberFormat="0" applyFill="0" applyAlignment="0" applyProtection="0"/>
    <xf numFmtId="165" fontId="36" fillId="0" borderId="25" applyNumberFormat="0" applyFill="0" applyAlignment="0" applyProtection="0"/>
    <xf numFmtId="165" fontId="36" fillId="0" borderId="25" applyNumberFormat="0" applyFill="0" applyAlignment="0" applyProtection="0"/>
    <xf numFmtId="165" fontId="36" fillId="0" borderId="25" applyNumberFormat="0" applyFill="0" applyAlignment="0" applyProtection="0"/>
    <xf numFmtId="165" fontId="36" fillId="0" borderId="25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4" applyNumberFormat="0" applyAlignment="0" applyProtection="0"/>
    <xf numFmtId="165" fontId="34" fillId="29" borderId="24" applyNumberFormat="0" applyAlignment="0" applyProtection="0"/>
    <xf numFmtId="165" fontId="34" fillId="29" borderId="24" applyNumberFormat="0" applyAlignment="0" applyProtection="0"/>
    <xf numFmtId="165" fontId="34" fillId="29" borderId="24" applyNumberFormat="0" applyAlignment="0" applyProtection="0"/>
    <xf numFmtId="165" fontId="34" fillId="29" borderId="2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8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0" fillId="0" borderId="20" applyNumberFormat="0" applyFill="0" applyAlignment="0" applyProtection="0"/>
    <xf numFmtId="165" fontId="61" fillId="0" borderId="21" applyNumberFormat="0" applyFill="0" applyAlignment="0" applyProtection="0"/>
    <xf numFmtId="165" fontId="62" fillId="0" borderId="22" applyNumberFormat="0" applyFill="0" applyAlignment="0" applyProtection="0"/>
    <xf numFmtId="165" fontId="62" fillId="0" borderId="0" applyNumberFormat="0" applyFill="0" applyBorder="0" applyAlignment="0" applyProtection="0"/>
    <xf numFmtId="165" fontId="63" fillId="25" borderId="0" applyNumberFormat="0" applyBorder="0" applyAlignment="0" applyProtection="0"/>
    <xf numFmtId="165" fontId="64" fillId="26" borderId="0" applyNumberFormat="0" applyBorder="0" applyAlignment="0" applyProtection="0"/>
    <xf numFmtId="165" fontId="65" fillId="27" borderId="0" applyNumberFormat="0" applyBorder="0" applyAlignment="0" applyProtection="0"/>
    <xf numFmtId="165" fontId="66" fillId="28" borderId="23" applyNumberFormat="0" applyAlignment="0" applyProtection="0"/>
    <xf numFmtId="165" fontId="67" fillId="29" borderId="24" applyNumberFormat="0" applyAlignment="0" applyProtection="0"/>
    <xf numFmtId="165" fontId="68" fillId="29" borderId="23" applyNumberFormat="0" applyAlignment="0" applyProtection="0"/>
    <xf numFmtId="165" fontId="69" fillId="0" borderId="25" applyNumberFormat="0" applyFill="0" applyAlignment="0" applyProtection="0"/>
    <xf numFmtId="165" fontId="70" fillId="30" borderId="26" applyNumberFormat="0" applyAlignment="0" applyProtection="0"/>
    <xf numFmtId="165" fontId="59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27" applyNumberFormat="0" applyFill="0" applyAlignment="0" applyProtection="0"/>
    <xf numFmtId="165" fontId="73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3" fillId="34" borderId="0" applyNumberFormat="0" applyBorder="0" applyAlignment="0" applyProtection="0"/>
    <xf numFmtId="165" fontId="73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3" fillId="38" borderId="0" applyNumberFormat="0" applyBorder="0" applyAlignment="0" applyProtection="0"/>
    <xf numFmtId="165" fontId="73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3" fillId="42" borderId="0" applyNumberFormat="0" applyBorder="0" applyAlignment="0" applyProtection="0"/>
    <xf numFmtId="165" fontId="73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3" fillId="46" borderId="0" applyNumberFormat="0" applyBorder="0" applyAlignment="0" applyProtection="0"/>
    <xf numFmtId="165" fontId="73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3" fillId="50" borderId="0" applyNumberFormat="0" applyBorder="0" applyAlignment="0" applyProtection="0"/>
    <xf numFmtId="165" fontId="73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3" fillId="54" borderId="0" applyNumberFormat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20" applyNumberFormat="0" applyFill="0" applyAlignment="0" applyProtection="0"/>
    <xf numFmtId="165" fontId="28" fillId="0" borderId="21" applyNumberFormat="0" applyFill="0" applyAlignment="0" applyProtection="0"/>
    <xf numFmtId="165" fontId="29" fillId="0" borderId="22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3" applyNumberFormat="0" applyAlignment="0" applyProtection="0"/>
    <xf numFmtId="165" fontId="34" fillId="29" borderId="24" applyNumberFormat="0" applyAlignment="0" applyProtection="0"/>
    <xf numFmtId="165" fontId="35" fillId="29" borderId="23" applyNumberFormat="0" applyAlignment="0" applyProtection="0"/>
    <xf numFmtId="165" fontId="36" fillId="0" borderId="25" applyNumberFormat="0" applyFill="0" applyAlignment="0" applyProtection="0"/>
    <xf numFmtId="165" fontId="37" fillId="30" borderId="26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7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87">
    <xf numFmtId="165" fontId="0" fillId="0" borderId="0" xfId="0"/>
    <xf numFmtId="165" fontId="56" fillId="0" borderId="0" xfId="0" applyFont="1"/>
    <xf numFmtId="165" fontId="56" fillId="0" borderId="0" xfId="0" applyFont="1" applyAlignment="1">
      <alignment horizontal="left" indent="1"/>
    </xf>
    <xf numFmtId="165" fontId="56" fillId="0" borderId="0" xfId="0" applyFont="1" applyFill="1"/>
    <xf numFmtId="167" fontId="56" fillId="0" borderId="0" xfId="6080" applyNumberFormat="1" applyFont="1"/>
    <xf numFmtId="165" fontId="56" fillId="0" borderId="0" xfId="0" applyFont="1"/>
    <xf numFmtId="2" fontId="25" fillId="0" borderId="0" xfId="0" applyNumberFormat="1" applyFont="1" applyFill="1" applyBorder="1"/>
    <xf numFmtId="165" fontId="56" fillId="0" borderId="0" xfId="0" applyFont="1" applyAlignment="1">
      <alignment horizontal="center"/>
    </xf>
    <xf numFmtId="170" fontId="25" fillId="0" borderId="0" xfId="0" applyNumberFormat="1" applyFont="1" applyBorder="1"/>
    <xf numFmtId="4" fontId="25" fillId="0" borderId="0" xfId="0" applyNumberFormat="1" applyFont="1" applyBorder="1"/>
    <xf numFmtId="9" fontId="56" fillId="0" borderId="0" xfId="6080" applyFont="1"/>
    <xf numFmtId="9" fontId="56" fillId="0" borderId="0" xfId="6080" applyNumberFormat="1" applyFont="1"/>
    <xf numFmtId="0" fontId="25" fillId="0" borderId="0" xfId="0" applyNumberFormat="1" applyFont="1" applyFill="1"/>
    <xf numFmtId="171" fontId="56" fillId="0" borderId="0" xfId="0" applyNumberFormat="1" applyFont="1"/>
    <xf numFmtId="9" fontId="56" fillId="0" borderId="0" xfId="6080" applyFont="1" applyFill="1"/>
    <xf numFmtId="165" fontId="56" fillId="0" borderId="0" xfId="0" applyFont="1" applyAlignment="1">
      <alignment vertical="center"/>
    </xf>
    <xf numFmtId="9" fontId="56" fillId="0" borderId="0" xfId="6080" applyFont="1" applyAlignment="1">
      <alignment vertical="center"/>
    </xf>
    <xf numFmtId="166" fontId="25" fillId="61" borderId="36" xfId="0" applyNumberFormat="1" applyFont="1" applyFill="1" applyBorder="1"/>
    <xf numFmtId="166" fontId="25" fillId="61" borderId="0" xfId="0" applyNumberFormat="1" applyFont="1" applyFill="1" applyBorder="1"/>
    <xf numFmtId="167" fontId="25" fillId="61" borderId="17" xfId="6080" applyNumberFormat="1" applyFont="1" applyFill="1" applyBorder="1" applyAlignment="1">
      <alignment horizontal="right"/>
    </xf>
    <xf numFmtId="4" fontId="25" fillId="0" borderId="0" xfId="0" applyNumberFormat="1" applyFont="1"/>
    <xf numFmtId="167" fontId="25" fillId="0" borderId="17" xfId="6080" applyNumberFormat="1" applyFont="1" applyBorder="1" applyAlignment="1">
      <alignment horizontal="right"/>
    </xf>
    <xf numFmtId="167" fontId="25" fillId="0" borderId="17" xfId="6080" applyNumberFormat="1" applyFont="1" applyBorder="1"/>
    <xf numFmtId="4" fontId="78" fillId="0" borderId="0" xfId="0" applyNumberFormat="1" applyFont="1"/>
    <xf numFmtId="4" fontId="78" fillId="0" borderId="0" xfId="0" applyNumberFormat="1" applyFont="1" applyBorder="1"/>
    <xf numFmtId="167" fontId="78" fillId="0" borderId="17" xfId="6080" applyNumberFormat="1" applyFont="1" applyBorder="1" applyAlignment="1">
      <alignment horizontal="right"/>
    </xf>
    <xf numFmtId="166" fontId="25" fillId="0" borderId="0" xfId="0" applyNumberFormat="1" applyFont="1" applyBorder="1"/>
    <xf numFmtId="4" fontId="78" fillId="0" borderId="0" xfId="0" applyNumberFormat="1" applyFont="1" applyFill="1" applyBorder="1"/>
    <xf numFmtId="4" fontId="25" fillId="0" borderId="0" xfId="0" applyNumberFormat="1" applyFont="1" applyAlignment="1">
      <alignment vertical="top"/>
    </xf>
    <xf numFmtId="4" fontId="25" fillId="0" borderId="0" xfId="0" applyNumberFormat="1" applyFont="1" applyBorder="1" applyAlignment="1">
      <alignment vertical="top"/>
    </xf>
    <xf numFmtId="4" fontId="25" fillId="0" borderId="0" xfId="0" applyNumberFormat="1" applyFont="1" applyFill="1" applyBorder="1" applyAlignment="1">
      <alignment vertical="top"/>
    </xf>
    <xf numFmtId="167" fontId="25" fillId="61" borderId="17" xfId="6080" applyNumberFormat="1" applyFont="1" applyFill="1" applyBorder="1"/>
    <xf numFmtId="0" fontId="25" fillId="61" borderId="0" xfId="0" applyNumberFormat="1" applyFont="1" applyFill="1"/>
    <xf numFmtId="166" fontId="25" fillId="0" borderId="0" xfId="0" applyNumberFormat="1" applyFont="1" applyFill="1" applyBorder="1"/>
    <xf numFmtId="167" fontId="25" fillId="0" borderId="17" xfId="6080" applyNumberFormat="1" applyFont="1" applyFill="1" applyBorder="1" applyAlignment="1">
      <alignment horizontal="right"/>
    </xf>
    <xf numFmtId="167" fontId="25" fillId="0" borderId="17" xfId="6080" applyNumberFormat="1" applyFont="1" applyFill="1" applyBorder="1"/>
    <xf numFmtId="165" fontId="25" fillId="0" borderId="1" xfId="0" applyFont="1" applyFill="1" applyBorder="1"/>
    <xf numFmtId="166" fontId="25" fillId="0" borderId="1" xfId="0" applyNumberFormat="1" applyFont="1" applyFill="1" applyBorder="1"/>
    <xf numFmtId="166" fontId="24" fillId="61" borderId="1" xfId="0" applyNumberFormat="1" applyFont="1" applyFill="1" applyBorder="1"/>
    <xf numFmtId="167" fontId="24" fillId="61" borderId="17" xfId="6080" applyNumberFormat="1" applyFont="1" applyFill="1" applyBorder="1" applyAlignment="1">
      <alignment horizontal="right"/>
    </xf>
    <xf numFmtId="172" fontId="25" fillId="0" borderId="0" xfId="0" applyNumberFormat="1" applyFont="1" applyBorder="1"/>
    <xf numFmtId="169" fontId="25" fillId="0" borderId="17" xfId="6080" applyNumberFormat="1" applyFont="1" applyBorder="1" applyAlignment="1">
      <alignment horizontal="right"/>
    </xf>
    <xf numFmtId="0" fontId="25" fillId="0" borderId="0" xfId="0" applyNumberFormat="1" applyFont="1" applyAlignment="1">
      <alignment horizontal="left" indent="1"/>
    </xf>
    <xf numFmtId="0" fontId="25" fillId="0" borderId="0" xfId="0" applyNumberFormat="1" applyFont="1" applyAlignment="1">
      <alignment horizontal="left" indent="3"/>
    </xf>
    <xf numFmtId="0" fontId="25" fillId="0" borderId="0" xfId="0" applyNumberFormat="1" applyFont="1" applyAlignment="1">
      <alignment horizontal="left" wrapText="1" indent="3"/>
    </xf>
    <xf numFmtId="0" fontId="25" fillId="0" borderId="0" xfId="0" applyNumberFormat="1" applyFont="1" applyAlignment="1">
      <alignment horizontal="left" indent="2"/>
    </xf>
    <xf numFmtId="0" fontId="25" fillId="0" borderId="1" xfId="0" applyNumberFormat="1" applyFont="1" applyFill="1" applyBorder="1"/>
    <xf numFmtId="0" fontId="24" fillId="61" borderId="1" xfId="0" applyNumberFormat="1" applyFont="1" applyFill="1" applyBorder="1"/>
    <xf numFmtId="0" fontId="25" fillId="61" borderId="0" xfId="0" applyNumberFormat="1" applyFont="1" applyFill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Fill="1" applyAlignment="1">
      <alignment horizontal="center"/>
    </xf>
    <xf numFmtId="0" fontId="25" fillId="0" borderId="18" xfId="0" applyNumberFormat="1" applyFont="1" applyFill="1" applyBorder="1" applyAlignment="1">
      <alignment horizontal="center"/>
    </xf>
    <xf numFmtId="0" fontId="24" fillId="61" borderId="18" xfId="0" applyNumberFormat="1" applyFont="1" applyFill="1" applyBorder="1" applyAlignment="1">
      <alignment horizontal="center"/>
    </xf>
    <xf numFmtId="166" fontId="56" fillId="0" borderId="0" xfId="0" applyNumberFormat="1" applyFont="1"/>
    <xf numFmtId="168" fontId="25" fillId="0" borderId="0" xfId="0" applyNumberFormat="1" applyFont="1" applyBorder="1"/>
    <xf numFmtId="168" fontId="25" fillId="61" borderId="0" xfId="0" applyNumberFormat="1" applyFont="1" applyFill="1" applyBorder="1"/>
    <xf numFmtId="167" fontId="25" fillId="0" borderId="17" xfId="6080" applyNumberFormat="1" applyFont="1" applyBorder="1" applyAlignment="1">
      <alignment horizontal="right" vertical="top"/>
    </xf>
    <xf numFmtId="173" fontId="56" fillId="0" borderId="0" xfId="0" applyNumberFormat="1" applyFont="1"/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/>
    <xf numFmtId="4" fontId="25" fillId="0" borderId="1" xfId="0" applyNumberFormat="1" applyFont="1" applyFill="1" applyBorder="1"/>
    <xf numFmtId="169" fontId="25" fillId="0" borderId="0" xfId="6080" applyNumberFormat="1" applyFont="1" applyBorder="1" applyAlignment="1">
      <alignment horizontal="right"/>
    </xf>
    <xf numFmtId="174" fontId="25" fillId="0" borderId="0" xfId="6080" applyNumberFormat="1" applyFont="1" applyBorder="1" applyAlignment="1">
      <alignment horizontal="right"/>
    </xf>
    <xf numFmtId="174" fontId="25" fillId="61" borderId="0" xfId="6080" applyNumberFormat="1" applyFont="1" applyFill="1" applyBorder="1" applyAlignment="1">
      <alignment horizontal="right"/>
    </xf>
    <xf numFmtId="165" fontId="3" fillId="0" borderId="2" xfId="0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74" fontId="25" fillId="0" borderId="0" xfId="6080" applyNumberFormat="1" applyFont="1" applyFill="1" applyBorder="1" applyAlignment="1">
      <alignment horizontal="right"/>
    </xf>
    <xf numFmtId="169" fontId="25" fillId="0" borderId="17" xfId="6080" applyNumberFormat="1" applyFont="1" applyFill="1" applyBorder="1" applyAlignment="1">
      <alignment horizontal="right"/>
    </xf>
    <xf numFmtId="168" fontId="24" fillId="61" borderId="0" xfId="0" applyNumberFormat="1" applyFont="1" applyFill="1" applyBorder="1"/>
    <xf numFmtId="0" fontId="25" fillId="0" borderId="0" xfId="0" applyNumberFormat="1" applyFont="1" applyFill="1" applyAlignment="1">
      <alignment horizontal="left" indent="3"/>
    </xf>
    <xf numFmtId="4" fontId="25" fillId="0" borderId="0" xfId="0" applyNumberFormat="1" applyFont="1" applyFill="1" applyBorder="1"/>
    <xf numFmtId="49" fontId="57" fillId="0" borderId="0" xfId="0" applyNumberFormat="1" applyFont="1" applyFill="1" applyAlignment="1">
      <alignment horizontal="justify" vertical="center"/>
    </xf>
    <xf numFmtId="49" fontId="76" fillId="0" borderId="35" xfId="0" applyNumberFormat="1" applyFont="1" applyFill="1" applyBorder="1" applyAlignment="1">
      <alignment horizontal="left" vertical="center" wrapText="1"/>
    </xf>
    <xf numFmtId="49" fontId="57" fillId="0" borderId="35" xfId="0" applyNumberFormat="1" applyFont="1" applyFill="1" applyBorder="1" applyAlignment="1">
      <alignment horizontal="left" vertical="center" wrapText="1"/>
    </xf>
    <xf numFmtId="0" fontId="25" fillId="0" borderId="5" xfId="0" applyNumberFormat="1" applyFont="1" applyBorder="1" applyAlignment="1">
      <alignment horizontal="center" wrapText="1"/>
    </xf>
    <xf numFmtId="0" fontId="25" fillId="0" borderId="4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right" wrapText="1"/>
    </xf>
    <xf numFmtId="0" fontId="25" fillId="0" borderId="2" xfId="0" applyNumberFormat="1" applyFont="1" applyBorder="1" applyAlignment="1">
      <alignment horizontal="right" wrapText="1"/>
    </xf>
    <xf numFmtId="165" fontId="24" fillId="0" borderId="0" xfId="0" applyFont="1" applyAlignment="1">
      <alignment horizontal="center"/>
    </xf>
    <xf numFmtId="165" fontId="25" fillId="0" borderId="1" xfId="0" applyFont="1" applyBorder="1" applyAlignment="1">
      <alignment horizontal="center"/>
    </xf>
    <xf numFmtId="165" fontId="3" fillId="0" borderId="35" xfId="0" applyFont="1" applyBorder="1" applyAlignment="1">
      <alignment horizontal="center" wrapText="1"/>
    </xf>
    <xf numFmtId="165" fontId="3" fillId="0" borderId="35" xfId="0" applyFont="1" applyBorder="1" applyAlignment="1">
      <alignment horizontal="center"/>
    </xf>
    <xf numFmtId="165" fontId="25" fillId="0" borderId="35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3" fillId="0" borderId="35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FFFF"/>
      <color rgb="FF66FFCC"/>
      <color rgb="FFFF99CC"/>
      <color rgb="FFCCCCFF"/>
      <color rgb="FFFFFF66"/>
      <color rgb="FFCCECFF"/>
      <color rgb="FFFFFF99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7"/>
  <sheetViews>
    <sheetView showGridLines="0" tabSelected="1" zoomScaleNormal="100" workbookViewId="0">
      <selection activeCell="A2" sqref="A2:G2"/>
    </sheetView>
  </sheetViews>
  <sheetFormatPr defaultColWidth="8.7109375" defaultRowHeight="12" x14ac:dyDescent="0.2"/>
  <cols>
    <col min="1" max="1" width="55.85546875" style="1" bestFit="1" customWidth="1"/>
    <col min="2" max="2" width="9.7109375" style="58" customWidth="1"/>
    <col min="3" max="3" width="9.7109375" style="1" customWidth="1"/>
    <col min="4" max="4" width="9.7109375" style="54" customWidth="1"/>
    <col min="5" max="6" width="9.7109375" style="1" customWidth="1"/>
    <col min="7" max="7" width="11.7109375" style="7" customWidth="1"/>
    <col min="8" max="16384" width="8.7109375" style="1"/>
  </cols>
  <sheetData>
    <row r="1" spans="1:8" ht="13.5" customHeight="1" x14ac:dyDescent="0.2">
      <c r="A1" s="79" t="s">
        <v>30</v>
      </c>
      <c r="B1" s="79"/>
      <c r="C1" s="79"/>
      <c r="D1" s="79"/>
      <c r="E1" s="79"/>
      <c r="F1" s="79"/>
      <c r="G1" s="79"/>
    </row>
    <row r="2" spans="1:8" ht="13.5" customHeight="1" thickBot="1" x14ac:dyDescent="0.25">
      <c r="A2" s="80" t="s">
        <v>12</v>
      </c>
      <c r="B2" s="80"/>
      <c r="C2" s="80"/>
      <c r="D2" s="80"/>
      <c r="E2" s="80"/>
      <c r="F2" s="80"/>
      <c r="G2" s="80"/>
    </row>
    <row r="3" spans="1:8" s="5" customFormat="1" ht="25.5" customHeight="1" x14ac:dyDescent="0.2">
      <c r="A3" s="77"/>
      <c r="B3" s="83" t="s">
        <v>47</v>
      </c>
      <c r="C3" s="83" t="s">
        <v>48</v>
      </c>
      <c r="D3" s="85" t="s">
        <v>46</v>
      </c>
      <c r="E3" s="81" t="s">
        <v>49</v>
      </c>
      <c r="F3" s="82"/>
      <c r="G3" s="75" t="s">
        <v>36</v>
      </c>
      <c r="H3" s="40"/>
    </row>
    <row r="4" spans="1:8" s="5" customFormat="1" ht="13.5" customHeight="1" x14ac:dyDescent="0.2">
      <c r="A4" s="78"/>
      <c r="B4" s="84"/>
      <c r="C4" s="84"/>
      <c r="D4" s="86"/>
      <c r="E4" s="65" t="s">
        <v>13</v>
      </c>
      <c r="F4" s="65" t="s">
        <v>14</v>
      </c>
      <c r="G4" s="76"/>
    </row>
    <row r="5" spans="1:8" s="5" customFormat="1" ht="13.5" customHeight="1" x14ac:dyDescent="0.2">
      <c r="A5" s="32" t="s">
        <v>15</v>
      </c>
      <c r="B5" s="17">
        <f>SUM(B6:B7,B9)</f>
        <v>277.18181599999997</v>
      </c>
      <c r="C5" s="56">
        <f>SUM(C6:C7,C9)</f>
        <v>0</v>
      </c>
      <c r="D5" s="18">
        <f>SUM(D6:D7,D9)</f>
        <v>295.52499999999998</v>
      </c>
      <c r="E5" s="18">
        <f>D5-B5</f>
        <v>18.343184000000008</v>
      </c>
      <c r="F5" s="19">
        <f>IF(B5=0,"N/A  ",E5/B5)</f>
        <v>6.6177443617008447E-2</v>
      </c>
      <c r="G5" s="48"/>
    </row>
    <row r="6" spans="1:8" s="5" customFormat="1" ht="13.5" customHeight="1" x14ac:dyDescent="0.2">
      <c r="A6" s="42" t="s">
        <v>40</v>
      </c>
      <c r="B6" s="20">
        <v>226.207258</v>
      </c>
      <c r="C6" s="8">
        <v>0</v>
      </c>
      <c r="D6" s="9">
        <v>237.33199999999997</v>
      </c>
      <c r="E6" s="9">
        <f t="shared" ref="E6:E7" si="0">D6-B6</f>
        <v>11.124741999999969</v>
      </c>
      <c r="F6" s="21">
        <f t="shared" ref="F6:F7" si="1">IF(B6=0,"N/A  ",E6/B6)</f>
        <v>4.9179421113004114E-2</v>
      </c>
      <c r="G6" s="49" t="s">
        <v>0</v>
      </c>
    </row>
    <row r="7" spans="1:8" s="5" customFormat="1" ht="13.5" customHeight="1" x14ac:dyDescent="0.2">
      <c r="A7" s="42" t="s">
        <v>16</v>
      </c>
      <c r="B7" s="20">
        <v>6.843337</v>
      </c>
      <c r="C7" s="8">
        <v>0</v>
      </c>
      <c r="D7" s="9">
        <v>8.5329999999999995</v>
      </c>
      <c r="E7" s="9">
        <f t="shared" si="0"/>
        <v>1.6896629999999995</v>
      </c>
      <c r="F7" s="41">
        <f t="shared" si="1"/>
        <v>0.24690629732249039</v>
      </c>
      <c r="G7" s="49" t="s">
        <v>0</v>
      </c>
    </row>
    <row r="8" spans="1:8" s="5" customFormat="1" ht="5.0999999999999996" customHeight="1" x14ac:dyDescent="0.2">
      <c r="A8" s="42"/>
      <c r="B8" s="20"/>
      <c r="C8" s="9"/>
      <c r="D8" s="26"/>
      <c r="E8" s="9"/>
      <c r="F8" s="22"/>
      <c r="G8" s="49"/>
    </row>
    <row r="9" spans="1:8" s="2" customFormat="1" ht="13.5" customHeight="1" x14ac:dyDescent="0.2">
      <c r="A9" s="42" t="s">
        <v>17</v>
      </c>
      <c r="B9" s="23">
        <f>SUM(B10:B11)</f>
        <v>44.131220999999996</v>
      </c>
      <c r="C9" s="8">
        <f>SUM(C10:C11)</f>
        <v>0</v>
      </c>
      <c r="D9" s="24">
        <f>SUM(D10:D11)</f>
        <v>49.660000000000004</v>
      </c>
      <c r="E9" s="24">
        <f t="shared" ref="E9:E22" si="2">D9-B9</f>
        <v>5.5287790000000072</v>
      </c>
      <c r="F9" s="25">
        <f t="shared" ref="F9:F22" si="3">IF(B9=0,"N/A  ",E9/B9)</f>
        <v>0.1252804448805078</v>
      </c>
      <c r="G9" s="49"/>
    </row>
    <row r="10" spans="1:8" s="5" customFormat="1" ht="13.5" customHeight="1" x14ac:dyDescent="0.2">
      <c r="A10" s="43" t="s">
        <v>18</v>
      </c>
      <c r="B10" s="20">
        <v>40.388971999999995</v>
      </c>
      <c r="C10" s="8">
        <v>0</v>
      </c>
      <c r="D10" s="71">
        <v>45.59</v>
      </c>
      <c r="E10" s="9">
        <f t="shared" si="2"/>
        <v>5.201028000000008</v>
      </c>
      <c r="F10" s="21">
        <f t="shared" si="3"/>
        <v>0.12877346816353752</v>
      </c>
      <c r="G10" s="49" t="s">
        <v>27</v>
      </c>
    </row>
    <row r="11" spans="1:8" s="5" customFormat="1" ht="13.5" customHeight="1" x14ac:dyDescent="0.2">
      <c r="A11" s="43" t="s">
        <v>41</v>
      </c>
      <c r="B11" s="20">
        <v>3.7422489999999997</v>
      </c>
      <c r="C11" s="8">
        <v>0</v>
      </c>
      <c r="D11" s="71">
        <v>4.07</v>
      </c>
      <c r="E11" s="9">
        <f t="shared" si="2"/>
        <v>0.32775100000000057</v>
      </c>
      <c r="F11" s="21">
        <f t="shared" si="3"/>
        <v>8.7581291357149302E-2</v>
      </c>
      <c r="G11" s="49" t="s">
        <v>27</v>
      </c>
    </row>
    <row r="12" spans="1:8" s="5" customFormat="1" ht="5.0999999999999996" customHeight="1" x14ac:dyDescent="0.2">
      <c r="A12" s="42"/>
      <c r="B12" s="20"/>
      <c r="C12" s="9"/>
      <c r="D12" s="33"/>
      <c r="E12" s="9"/>
      <c r="F12" s="21"/>
      <c r="G12" s="49"/>
    </row>
    <row r="13" spans="1:8" s="5" customFormat="1" ht="13.5" customHeight="1" x14ac:dyDescent="0.2">
      <c r="A13" s="32" t="s">
        <v>19</v>
      </c>
      <c r="B13" s="18">
        <f>SUM(B14:B15)</f>
        <v>8.1741099999999989</v>
      </c>
      <c r="C13" s="56">
        <f>SUM(C14:C15)</f>
        <v>0</v>
      </c>
      <c r="D13" s="18">
        <f>SUM(D14:D15)</f>
        <v>8.7800000000000011</v>
      </c>
      <c r="E13" s="18">
        <f t="shared" si="2"/>
        <v>0.60589000000000226</v>
      </c>
      <c r="F13" s="19">
        <f t="shared" si="3"/>
        <v>7.4123054375339004E-2</v>
      </c>
      <c r="G13" s="48"/>
      <c r="H13" s="13"/>
    </row>
    <row r="14" spans="1:8" s="5" customFormat="1" ht="13.5" customHeight="1" x14ac:dyDescent="0.2">
      <c r="A14" s="42" t="s">
        <v>29</v>
      </c>
      <c r="B14" s="20">
        <v>5.6258569999999999</v>
      </c>
      <c r="C14" s="8">
        <v>0</v>
      </c>
      <c r="D14" s="9">
        <v>5.45</v>
      </c>
      <c r="E14" s="63">
        <f t="shared" si="2"/>
        <v>-0.17585699999999971</v>
      </c>
      <c r="F14" s="41">
        <f t="shared" si="3"/>
        <v>-3.1258704229417796E-2</v>
      </c>
      <c r="G14" s="49" t="s">
        <v>0</v>
      </c>
      <c r="H14" s="10"/>
    </row>
    <row r="15" spans="1:8" s="5" customFormat="1" ht="13.5" customHeight="1" x14ac:dyDescent="0.2">
      <c r="A15" s="42" t="s">
        <v>17</v>
      </c>
      <c r="B15" s="20">
        <v>2.5482529999999999</v>
      </c>
      <c r="C15" s="8">
        <v>0</v>
      </c>
      <c r="D15" s="71">
        <v>3.33</v>
      </c>
      <c r="E15" s="9">
        <f t="shared" si="2"/>
        <v>0.78174700000000019</v>
      </c>
      <c r="F15" s="21">
        <f t="shared" si="3"/>
        <v>0.30677762372888417</v>
      </c>
      <c r="G15" s="49" t="s">
        <v>27</v>
      </c>
    </row>
    <row r="16" spans="1:8" s="5" customFormat="1" ht="5.0999999999999996" customHeight="1" x14ac:dyDescent="0.2">
      <c r="A16" s="42"/>
      <c r="B16" s="20"/>
      <c r="C16" s="9"/>
      <c r="D16" s="26"/>
      <c r="E16" s="9"/>
      <c r="F16" s="21"/>
      <c r="G16" s="49"/>
    </row>
    <row r="17" spans="1:18" s="5" customFormat="1" ht="13.5" customHeight="1" x14ac:dyDescent="0.2">
      <c r="A17" s="32" t="s">
        <v>20</v>
      </c>
      <c r="B17" s="18">
        <f>SUM(B18,B24)</f>
        <v>102.07593499999999</v>
      </c>
      <c r="C17" s="56">
        <f>SUM(C18,C24)</f>
        <v>0</v>
      </c>
      <c r="D17" s="18">
        <f>SUM(D18,D24)</f>
        <v>117</v>
      </c>
      <c r="E17" s="18">
        <f t="shared" si="2"/>
        <v>14.924065000000013</v>
      </c>
      <c r="F17" s="19">
        <f t="shared" si="3"/>
        <v>0.1462055184701469</v>
      </c>
      <c r="G17" s="48"/>
    </row>
    <row r="18" spans="1:18" s="5" customFormat="1" ht="13.5" customHeight="1" x14ac:dyDescent="0.2">
      <c r="A18" s="42" t="s">
        <v>21</v>
      </c>
      <c r="B18" s="23">
        <f>SUM(B19:B22)</f>
        <v>20.868469999999995</v>
      </c>
      <c r="C18" s="8">
        <f>SUM(C19:C22)</f>
        <v>0</v>
      </c>
      <c r="D18" s="24">
        <f>SUM(D19:D22)</f>
        <v>24.289000000000001</v>
      </c>
      <c r="E18" s="27">
        <f t="shared" si="2"/>
        <v>3.4205300000000065</v>
      </c>
      <c r="F18" s="25">
        <f t="shared" si="3"/>
        <v>0.16390899764093905</v>
      </c>
      <c r="G18" s="49" t="s">
        <v>0</v>
      </c>
      <c r="H18" s="10"/>
      <c r="R18" s="10"/>
    </row>
    <row r="19" spans="1:18" s="5" customFormat="1" ht="13.5" customHeight="1" x14ac:dyDescent="0.2">
      <c r="A19" s="43" t="s">
        <v>4</v>
      </c>
      <c r="B19" s="20">
        <v>7.5109999999999992</v>
      </c>
      <c r="C19" s="8">
        <v>0</v>
      </c>
      <c r="D19" s="9">
        <v>6.5259999999999998</v>
      </c>
      <c r="E19" s="9">
        <f t="shared" si="2"/>
        <v>-0.98499999999999943</v>
      </c>
      <c r="F19" s="21">
        <f t="shared" si="3"/>
        <v>-0.13114099320995867</v>
      </c>
      <c r="G19" s="49" t="s">
        <v>0</v>
      </c>
      <c r="H19" s="10"/>
    </row>
    <row r="20" spans="1:18" s="5" customFormat="1" ht="13.5" customHeight="1" x14ac:dyDescent="0.2">
      <c r="A20" s="43" t="s">
        <v>31</v>
      </c>
      <c r="B20" s="20">
        <v>9.8144699999999929</v>
      </c>
      <c r="C20" s="8">
        <v>0</v>
      </c>
      <c r="D20" s="9">
        <v>14.163</v>
      </c>
      <c r="E20" s="9">
        <f t="shared" si="2"/>
        <v>4.3485300000000073</v>
      </c>
      <c r="F20" s="21">
        <f t="shared" si="3"/>
        <v>0.44307333967091556</v>
      </c>
      <c r="G20" s="49" t="s">
        <v>0</v>
      </c>
      <c r="H20" s="11"/>
    </row>
    <row r="21" spans="1:18" s="5" customFormat="1" ht="12.75" x14ac:dyDescent="0.2">
      <c r="A21" s="44" t="s">
        <v>42</v>
      </c>
      <c r="B21" s="28">
        <v>3.0329999999999999</v>
      </c>
      <c r="C21" s="8">
        <v>0</v>
      </c>
      <c r="D21" s="29">
        <v>3.09</v>
      </c>
      <c r="E21" s="30">
        <f t="shared" si="2"/>
        <v>5.699999999999994E-2</v>
      </c>
      <c r="F21" s="57">
        <f t="shared" si="3"/>
        <v>1.8793273986152305E-2</v>
      </c>
      <c r="G21" s="50" t="s">
        <v>0</v>
      </c>
      <c r="H21" s="10"/>
    </row>
    <row r="22" spans="1:18" s="5" customFormat="1" ht="13.5" customHeight="1" x14ac:dyDescent="0.2">
      <c r="A22" s="44" t="s">
        <v>34</v>
      </c>
      <c r="B22" s="28">
        <v>0.51</v>
      </c>
      <c r="C22" s="8">
        <v>0</v>
      </c>
      <c r="D22" s="29">
        <v>0.51</v>
      </c>
      <c r="E22" s="8">
        <f t="shared" si="2"/>
        <v>0</v>
      </c>
      <c r="F22" s="57">
        <f t="shared" si="3"/>
        <v>0</v>
      </c>
      <c r="G22" s="49" t="s">
        <v>0</v>
      </c>
      <c r="I22" s="10"/>
    </row>
    <row r="23" spans="1:18" s="5" customFormat="1" ht="5.0999999999999996" customHeight="1" x14ac:dyDescent="0.2">
      <c r="A23" s="42"/>
      <c r="B23" s="20"/>
      <c r="C23" s="9"/>
      <c r="D23" s="26"/>
      <c r="E23" s="9"/>
      <c r="F23" s="21"/>
      <c r="G23" s="49"/>
    </row>
    <row r="24" spans="1:18" s="5" customFormat="1" ht="13.5" customHeight="1" x14ac:dyDescent="0.2">
      <c r="A24" s="42" t="s">
        <v>11</v>
      </c>
      <c r="B24" s="23">
        <f>SUM(B25:B28)</f>
        <v>81.207464999999999</v>
      </c>
      <c r="C24" s="8">
        <f>SUM(C25:C28)</f>
        <v>0</v>
      </c>
      <c r="D24" s="24">
        <f>SUM(D25:D28)</f>
        <v>92.710999999999999</v>
      </c>
      <c r="E24" s="27">
        <f t="shared" ref="E24:E44" si="4">D24-B24</f>
        <v>11.503534999999999</v>
      </c>
      <c r="F24" s="25">
        <f t="shared" ref="F24:F44" si="5">IF(B24=0,"N/A  ",E24/B24)</f>
        <v>0.14165612730307489</v>
      </c>
      <c r="G24" s="49" t="s">
        <v>27</v>
      </c>
    </row>
    <row r="25" spans="1:18" s="5" customFormat="1" ht="13.5" customHeight="1" x14ac:dyDescent="0.2">
      <c r="A25" s="43" t="s">
        <v>26</v>
      </c>
      <c r="B25" s="20">
        <v>53.261296999999999</v>
      </c>
      <c r="C25" s="8">
        <v>0</v>
      </c>
      <c r="D25" s="9">
        <v>59.419999999999995</v>
      </c>
      <c r="E25" s="9">
        <f t="shared" si="4"/>
        <v>6.1587029999999956</v>
      </c>
      <c r="F25" s="21">
        <f t="shared" si="5"/>
        <v>0.11563186303930968</v>
      </c>
      <c r="G25" s="49" t="s">
        <v>27</v>
      </c>
    </row>
    <row r="26" spans="1:18" s="5" customFormat="1" ht="13.5" customHeight="1" x14ac:dyDescent="0.2">
      <c r="A26" s="43" t="s">
        <v>32</v>
      </c>
      <c r="B26" s="20">
        <v>21.5306</v>
      </c>
      <c r="C26" s="8">
        <v>0</v>
      </c>
      <c r="D26" s="9">
        <v>25.835999999999999</v>
      </c>
      <c r="E26" s="9">
        <f t="shared" si="4"/>
        <v>4.3053999999999988</v>
      </c>
      <c r="F26" s="21">
        <f t="shared" si="5"/>
        <v>0.19996655922268766</v>
      </c>
      <c r="G26" s="49" t="s">
        <v>27</v>
      </c>
    </row>
    <row r="27" spans="1:18" s="5" customFormat="1" ht="13.5" customHeight="1" x14ac:dyDescent="0.2">
      <c r="A27" s="43" t="s">
        <v>33</v>
      </c>
      <c r="B27" s="20">
        <v>4.1785680000000003</v>
      </c>
      <c r="C27" s="8">
        <v>0</v>
      </c>
      <c r="D27" s="9">
        <v>5.218</v>
      </c>
      <c r="E27" s="9">
        <f t="shared" si="4"/>
        <v>1.0394319999999997</v>
      </c>
      <c r="F27" s="21">
        <f t="shared" si="5"/>
        <v>0.24875316137011522</v>
      </c>
      <c r="G27" s="49" t="s">
        <v>27</v>
      </c>
    </row>
    <row r="28" spans="1:18" s="5" customFormat="1" ht="13.5" customHeight="1" x14ac:dyDescent="0.2">
      <c r="A28" s="44" t="s">
        <v>35</v>
      </c>
      <c r="B28" s="20">
        <v>2.2370000000000001</v>
      </c>
      <c r="C28" s="8">
        <v>0</v>
      </c>
      <c r="D28" s="9">
        <v>2.2370000000000001</v>
      </c>
      <c r="E28" s="8">
        <f t="shared" si="4"/>
        <v>0</v>
      </c>
      <c r="F28" s="57">
        <f t="shared" si="5"/>
        <v>0</v>
      </c>
      <c r="G28" s="49" t="s">
        <v>27</v>
      </c>
    </row>
    <row r="29" spans="1:18" s="5" customFormat="1" ht="5.0999999999999996" customHeight="1" x14ac:dyDescent="0.2">
      <c r="A29" s="42"/>
      <c r="B29" s="20"/>
      <c r="C29" s="9"/>
      <c r="D29" s="26"/>
      <c r="E29" s="9"/>
      <c r="F29" s="21"/>
      <c r="G29" s="49"/>
    </row>
    <row r="30" spans="1:18" s="5" customFormat="1" ht="13.5" customHeight="1" x14ac:dyDescent="0.2">
      <c r="A30" s="32" t="s">
        <v>22</v>
      </c>
      <c r="B30" s="18">
        <f>SUM(B31,B32,B33,B35,B40)</f>
        <v>83.733654999999999</v>
      </c>
      <c r="C30" s="56">
        <f>SUM(C31,C32,C33,C35,C40)</f>
        <v>0</v>
      </c>
      <c r="D30" s="18">
        <f>SUM(D31,D32,D33,D35,D40)</f>
        <v>72.146000000000001</v>
      </c>
      <c r="E30" s="18">
        <f t="shared" si="4"/>
        <v>-11.587654999999998</v>
      </c>
      <c r="F30" s="31">
        <f t="shared" si="5"/>
        <v>-0.13838706789999788</v>
      </c>
      <c r="G30" s="48"/>
    </row>
    <row r="31" spans="1:18" s="5" customFormat="1" ht="13.5" customHeight="1" x14ac:dyDescent="0.2">
      <c r="A31" s="42" t="s">
        <v>23</v>
      </c>
      <c r="B31" s="20">
        <v>32.894041000000001</v>
      </c>
      <c r="C31" s="8">
        <v>0</v>
      </c>
      <c r="D31" s="9">
        <v>31.129000000000001</v>
      </c>
      <c r="E31" s="9">
        <f t="shared" si="4"/>
        <v>-1.7650410000000001</v>
      </c>
      <c r="F31" s="21">
        <f t="shared" si="5"/>
        <v>-5.3658381467938221E-2</v>
      </c>
      <c r="G31" s="49" t="s">
        <v>0</v>
      </c>
    </row>
    <row r="32" spans="1:18" s="5" customFormat="1" ht="13.5" customHeight="1" x14ac:dyDescent="0.2">
      <c r="A32" s="42" t="s">
        <v>7</v>
      </c>
      <c r="B32" s="20">
        <v>17.952199</v>
      </c>
      <c r="C32" s="8">
        <v>0</v>
      </c>
      <c r="D32" s="9">
        <v>17.154999999999998</v>
      </c>
      <c r="E32" s="9">
        <f t="shared" si="4"/>
        <v>-0.79719900000000266</v>
      </c>
      <c r="F32" s="21">
        <f t="shared" si="5"/>
        <v>-4.4406760419712518E-2</v>
      </c>
      <c r="G32" s="49" t="s">
        <v>0</v>
      </c>
    </row>
    <row r="33" spans="1:11" s="5" customFormat="1" ht="13.5" customHeight="1" x14ac:dyDescent="0.2">
      <c r="A33" s="42" t="s">
        <v>28</v>
      </c>
      <c r="B33" s="20">
        <v>17.783907999999997</v>
      </c>
      <c r="C33" s="8">
        <v>0</v>
      </c>
      <c r="D33" s="9">
        <v>13.001999999999999</v>
      </c>
      <c r="E33" s="9">
        <f t="shared" si="4"/>
        <v>-4.7819079999999978</v>
      </c>
      <c r="F33" s="41">
        <f t="shared" si="5"/>
        <v>-0.26888960514190685</v>
      </c>
      <c r="G33" s="49" t="s">
        <v>0</v>
      </c>
    </row>
    <row r="34" spans="1:11" s="5" customFormat="1" ht="5.0999999999999996" customHeight="1" x14ac:dyDescent="0.2">
      <c r="A34" s="42"/>
      <c r="B34" s="20"/>
      <c r="C34" s="9"/>
      <c r="D34" s="26"/>
      <c r="E34" s="9"/>
      <c r="F34" s="22"/>
      <c r="G34" s="49"/>
    </row>
    <row r="35" spans="1:11" s="5" customFormat="1" ht="13.5" customHeight="1" x14ac:dyDescent="0.2">
      <c r="A35" s="42" t="s">
        <v>8</v>
      </c>
      <c r="B35" s="23">
        <f>SUM(B36:B38)</f>
        <v>3.928871</v>
      </c>
      <c r="C35" s="8">
        <f>SUM(C36:C38)</f>
        <v>0</v>
      </c>
      <c r="D35" s="24">
        <f>SUM(D36:D38)</f>
        <v>3.65</v>
      </c>
      <c r="E35" s="63">
        <f t="shared" si="4"/>
        <v>-0.27887100000000009</v>
      </c>
      <c r="F35" s="41">
        <f t="shared" si="5"/>
        <v>-7.0979932912024882E-2</v>
      </c>
      <c r="G35" s="49" t="s">
        <v>27</v>
      </c>
    </row>
    <row r="36" spans="1:11" s="5" customFormat="1" ht="13.5" customHeight="1" x14ac:dyDescent="0.2">
      <c r="A36" s="43" t="s">
        <v>52</v>
      </c>
      <c r="B36" s="20">
        <v>1.33012</v>
      </c>
      <c r="C36" s="8">
        <v>0</v>
      </c>
      <c r="D36" s="55">
        <v>0</v>
      </c>
      <c r="E36" s="62">
        <f t="shared" si="4"/>
        <v>-1.33012</v>
      </c>
      <c r="F36" s="41">
        <f t="shared" si="5"/>
        <v>-1</v>
      </c>
      <c r="G36" s="49" t="s">
        <v>27</v>
      </c>
    </row>
    <row r="37" spans="1:11" s="5" customFormat="1" ht="13.5" customHeight="1" x14ac:dyDescent="0.2">
      <c r="A37" s="43" t="s">
        <v>2</v>
      </c>
      <c r="B37" s="20">
        <v>1.459724</v>
      </c>
      <c r="C37" s="8">
        <v>0</v>
      </c>
      <c r="D37" s="9">
        <v>1.3340000000000001</v>
      </c>
      <c r="E37" s="9">
        <f t="shared" si="4"/>
        <v>-0.12572399999999995</v>
      </c>
      <c r="F37" s="21">
        <f t="shared" si="5"/>
        <v>-8.6128610614061255E-2</v>
      </c>
      <c r="G37" s="49" t="s">
        <v>27</v>
      </c>
    </row>
    <row r="38" spans="1:11" s="5" customFormat="1" ht="13.5" customHeight="1" x14ac:dyDescent="0.2">
      <c r="A38" s="43" t="s">
        <v>3</v>
      </c>
      <c r="B38" s="20">
        <v>1.139027</v>
      </c>
      <c r="C38" s="8">
        <v>0</v>
      </c>
      <c r="D38" s="9">
        <v>2.3159999999999998</v>
      </c>
      <c r="E38" s="9">
        <f t="shared" si="4"/>
        <v>1.1769729999999998</v>
      </c>
      <c r="F38" s="21">
        <f t="shared" si="5"/>
        <v>1.0333143990440963</v>
      </c>
      <c r="G38" s="49" t="s">
        <v>27</v>
      </c>
      <c r="K38" s="10"/>
    </row>
    <row r="39" spans="1:11" s="5" customFormat="1" ht="5.0999999999999996" customHeight="1" x14ac:dyDescent="0.2">
      <c r="A39" s="45"/>
      <c r="B39" s="20"/>
      <c r="C39" s="9"/>
      <c r="D39" s="26"/>
      <c r="E39" s="9"/>
      <c r="F39" s="21"/>
      <c r="G39" s="49"/>
    </row>
    <row r="40" spans="1:11" s="5" customFormat="1" ht="12.75" x14ac:dyDescent="0.2">
      <c r="A40" s="42" t="s">
        <v>39</v>
      </c>
      <c r="B40" s="23">
        <f>SUM(B41:B44)</f>
        <v>11.174636000000001</v>
      </c>
      <c r="C40" s="8">
        <f t="shared" ref="C40:D40" si="6">SUM(C41:C44)</f>
        <v>0</v>
      </c>
      <c r="D40" s="24">
        <f t="shared" si="6"/>
        <v>7.2099999999999991</v>
      </c>
      <c r="E40" s="24">
        <f t="shared" si="4"/>
        <v>-3.9646360000000023</v>
      </c>
      <c r="F40" s="25">
        <f t="shared" si="5"/>
        <v>-0.35478882712600229</v>
      </c>
      <c r="G40" s="49"/>
    </row>
    <row r="41" spans="1:11" s="5" customFormat="1" ht="13.5" customHeight="1" x14ac:dyDescent="0.2">
      <c r="A41" s="70" t="s">
        <v>53</v>
      </c>
      <c r="B41" s="66">
        <v>0.74120700000000006</v>
      </c>
      <c r="C41" s="8">
        <v>0</v>
      </c>
      <c r="D41" s="71">
        <v>0.36</v>
      </c>
      <c r="E41" s="67">
        <f t="shared" ref="E41" si="7">D41-B41</f>
        <v>-0.38120700000000007</v>
      </c>
      <c r="F41" s="68">
        <f t="shared" ref="F41" si="8">IF(B41=0,"N/A  ",E41/B41)</f>
        <v>-0.5143057202643796</v>
      </c>
      <c r="G41" s="51" t="s">
        <v>45</v>
      </c>
    </row>
    <row r="42" spans="1:11" s="5" customFormat="1" ht="13.5" customHeight="1" x14ac:dyDescent="0.2">
      <c r="A42" s="43" t="s">
        <v>1</v>
      </c>
      <c r="B42" s="59">
        <v>2.9884010000000001</v>
      </c>
      <c r="C42" s="8">
        <v>0</v>
      </c>
      <c r="D42" s="9">
        <v>3</v>
      </c>
      <c r="E42" s="63">
        <f t="shared" si="4"/>
        <v>1.1598999999999915E-2</v>
      </c>
      <c r="F42" s="41">
        <f t="shared" si="5"/>
        <v>3.881339887116861E-3</v>
      </c>
      <c r="G42" s="49" t="s">
        <v>38</v>
      </c>
    </row>
    <row r="43" spans="1:11" s="5" customFormat="1" ht="13.5" customHeight="1" x14ac:dyDescent="0.2">
      <c r="A43" s="43" t="s">
        <v>43</v>
      </c>
      <c r="B43" s="67">
        <v>3.502561</v>
      </c>
      <c r="C43" s="8">
        <v>0</v>
      </c>
      <c r="D43" s="9">
        <v>1.75</v>
      </c>
      <c r="E43" s="63">
        <f t="shared" si="4"/>
        <v>-1.752561</v>
      </c>
      <c r="F43" s="41">
        <f t="shared" si="5"/>
        <v>-0.50036558963569799</v>
      </c>
      <c r="G43" s="49" t="s">
        <v>44</v>
      </c>
    </row>
    <row r="44" spans="1:11" s="5" customFormat="1" ht="13.5" customHeight="1" x14ac:dyDescent="0.2">
      <c r="A44" s="43" t="s">
        <v>37</v>
      </c>
      <c r="B44" s="20">
        <v>3.9424670000000002</v>
      </c>
      <c r="C44" s="8">
        <v>0</v>
      </c>
      <c r="D44" s="9">
        <v>2.1</v>
      </c>
      <c r="E44" s="9">
        <f t="shared" si="4"/>
        <v>-1.8424670000000001</v>
      </c>
      <c r="F44" s="21">
        <f t="shared" si="5"/>
        <v>-0.46733859788807364</v>
      </c>
      <c r="G44" s="49" t="s">
        <v>38</v>
      </c>
    </row>
    <row r="45" spans="1:11" s="3" customFormat="1" ht="5.0999999999999996" customHeight="1" x14ac:dyDescent="0.2">
      <c r="A45" s="12"/>
      <c r="B45" s="60"/>
      <c r="C45" s="33"/>
      <c r="D45" s="33"/>
      <c r="E45" s="6"/>
      <c r="F45" s="34"/>
      <c r="G45" s="51"/>
    </row>
    <row r="46" spans="1:11" s="5" customFormat="1" ht="13.5" customHeight="1" x14ac:dyDescent="0.2">
      <c r="A46" s="32" t="s">
        <v>53</v>
      </c>
      <c r="B46" s="18">
        <v>0.56393700000000002</v>
      </c>
      <c r="C46" s="56">
        <v>0</v>
      </c>
      <c r="D46" s="18">
        <v>1</v>
      </c>
      <c r="E46" s="64">
        <f>D46-B46</f>
        <v>0.43606299999999998</v>
      </c>
      <c r="F46" s="19">
        <f>IF(B46=0,"N/A  ",E46/B46)</f>
        <v>0.77324772093336658</v>
      </c>
      <c r="G46" s="48" t="s">
        <v>50</v>
      </c>
      <c r="I46" s="4"/>
      <c r="K46" s="10"/>
    </row>
    <row r="47" spans="1:11" s="3" customFormat="1" ht="5.0999999999999996" customHeight="1" x14ac:dyDescent="0.2">
      <c r="A47" s="12"/>
      <c r="B47" s="60"/>
      <c r="C47" s="33"/>
      <c r="D47" s="33"/>
      <c r="E47" s="6"/>
      <c r="F47" s="34"/>
      <c r="G47" s="51"/>
    </row>
    <row r="48" spans="1:11" s="5" customFormat="1" ht="13.5" customHeight="1" x14ac:dyDescent="0.2">
      <c r="A48" s="32" t="s">
        <v>24</v>
      </c>
      <c r="B48" s="18">
        <v>0.33423599999999998</v>
      </c>
      <c r="C48" s="56">
        <v>0</v>
      </c>
      <c r="D48" s="56">
        <v>0</v>
      </c>
      <c r="E48" s="64">
        <f>D48-B48</f>
        <v>-0.33423599999999998</v>
      </c>
      <c r="F48" s="19">
        <f>IF(B48=0,"N/A  ",E48/B48)</f>
        <v>-1</v>
      </c>
      <c r="G48" s="48" t="s">
        <v>0</v>
      </c>
      <c r="I48" s="4"/>
      <c r="K48" s="10"/>
    </row>
    <row r="49" spans="1:10" s="3" customFormat="1" ht="5.0999999999999996" customHeight="1" x14ac:dyDescent="0.2">
      <c r="A49" s="12"/>
      <c r="B49" s="60"/>
      <c r="C49" s="33"/>
      <c r="D49" s="33"/>
      <c r="E49" s="6"/>
      <c r="F49" s="34"/>
      <c r="G49" s="51"/>
    </row>
    <row r="50" spans="1:10" s="5" customFormat="1" ht="13.5" customHeight="1" x14ac:dyDescent="0.2">
      <c r="A50" s="32" t="s">
        <v>9</v>
      </c>
      <c r="B50" s="18">
        <v>4.2965150000000003</v>
      </c>
      <c r="C50" s="56">
        <v>0</v>
      </c>
      <c r="D50" s="18">
        <v>4.0999999999999996</v>
      </c>
      <c r="E50" s="18">
        <f>D50-B50</f>
        <v>-0.19651500000000066</v>
      </c>
      <c r="F50" s="19">
        <f>IF(B50=0,"N/A  ",E50/B50)</f>
        <v>-4.5738232032240235E-2</v>
      </c>
      <c r="G50" s="48" t="s">
        <v>5</v>
      </c>
    </row>
    <row r="51" spans="1:10" s="3" customFormat="1" ht="5.0999999999999996" customHeight="1" x14ac:dyDescent="0.2">
      <c r="A51" s="12"/>
      <c r="B51" s="60"/>
      <c r="C51" s="33"/>
      <c r="D51" s="33"/>
      <c r="E51" s="6"/>
      <c r="F51" s="35"/>
      <c r="G51" s="51"/>
    </row>
    <row r="52" spans="1:10" s="5" customFormat="1" ht="13.5" customHeight="1" x14ac:dyDescent="0.2">
      <c r="A52" s="32" t="s">
        <v>25</v>
      </c>
      <c r="B52" s="18">
        <v>15.087251999999999</v>
      </c>
      <c r="C52" s="56">
        <v>0</v>
      </c>
      <c r="D52" s="18">
        <v>15.35</v>
      </c>
      <c r="E52" s="18">
        <f>D52-B52</f>
        <v>0.2627480000000002</v>
      </c>
      <c r="F52" s="19">
        <f>IF(B52=0,"N/A  ",E52/B52)</f>
        <v>1.7415232409454036E-2</v>
      </c>
      <c r="G52" s="48" t="s">
        <v>6</v>
      </c>
    </row>
    <row r="53" spans="1:10" s="3" customFormat="1" ht="5.0999999999999996" customHeight="1" thickBot="1" x14ac:dyDescent="0.25">
      <c r="A53" s="46"/>
      <c r="B53" s="61"/>
      <c r="C53" s="37"/>
      <c r="D53" s="37"/>
      <c r="E53" s="36"/>
      <c r="F53" s="36"/>
      <c r="G53" s="52"/>
    </row>
    <row r="54" spans="1:10" s="5" customFormat="1" ht="13.5" customHeight="1" thickBot="1" x14ac:dyDescent="0.25">
      <c r="A54" s="47" t="s">
        <v>10</v>
      </c>
      <c r="B54" s="38">
        <f>SUM(B5,B13,B17,B30,B46,B48,B50,B52)</f>
        <v>491.44745599999987</v>
      </c>
      <c r="C54" s="69">
        <f>SUM(C5,C13,C17,C30,C46,C48,C50,C52)</f>
        <v>0</v>
      </c>
      <c r="D54" s="38">
        <f>SUM(D5,D13,D17,D30,D46,D48,D50,D52)</f>
        <v>513.90099999999995</v>
      </c>
      <c r="E54" s="38">
        <f>D54-B54</f>
        <v>22.453544000000079</v>
      </c>
      <c r="F54" s="39">
        <f>IF(B54=0,"N/A  ",E54/B54)</f>
        <v>4.5688595445695188E-2</v>
      </c>
      <c r="G54" s="53"/>
      <c r="J54" s="14"/>
    </row>
    <row r="55" spans="1:10" s="15" customFormat="1" ht="41.45" customHeight="1" x14ac:dyDescent="0.25">
      <c r="A55" s="73" t="s">
        <v>54</v>
      </c>
      <c r="B55" s="74"/>
      <c r="C55" s="74"/>
      <c r="D55" s="74"/>
      <c r="E55" s="74"/>
      <c r="F55" s="74"/>
      <c r="G55" s="74"/>
      <c r="I55" s="16"/>
    </row>
    <row r="56" spans="1:10" s="15" customFormat="1" ht="25.5" customHeight="1" x14ac:dyDescent="0.25">
      <c r="A56" s="72" t="s">
        <v>51</v>
      </c>
      <c r="B56" s="72"/>
      <c r="C56" s="72"/>
      <c r="D56" s="72"/>
      <c r="E56" s="72"/>
      <c r="F56" s="72"/>
      <c r="G56" s="72"/>
    </row>
    <row r="57" spans="1:10" ht="3" customHeight="1" x14ac:dyDescent="0.2"/>
  </sheetData>
  <mergeCells count="10">
    <mergeCell ref="A56:G56"/>
    <mergeCell ref="A55:G55"/>
    <mergeCell ref="G3:G4"/>
    <mergeCell ref="A3:A4"/>
    <mergeCell ref="A1:G1"/>
    <mergeCell ref="A2:G2"/>
    <mergeCell ref="E3:F3"/>
    <mergeCell ref="B3:B4"/>
    <mergeCell ref="C3:C4"/>
    <mergeCell ref="D3:D4"/>
  </mergeCells>
  <printOptions horizontalCentered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OrgEx by Maj Comp</vt:lpstr>
      <vt:lpstr>'OrgEx by Maj Comp'!Print_Area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2018-08-23T16:31:00Z</cp:lastPrinted>
  <dcterms:created xsi:type="dcterms:W3CDTF">2014-03-20T19:20:58Z</dcterms:created>
  <dcterms:modified xsi:type="dcterms:W3CDTF">2019-03-15T22:05:41Z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