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CD3D6D99-772B-4CBA-9089-58B91C1E1C65}" xr6:coauthVersionLast="45" xr6:coauthVersionMax="45" xr10:uidLastSave="{00000000-0000-0000-0000-000000000000}"/>
  <bookViews>
    <workbookView xWindow="-120" yWindow="-120" windowWidth="29040" windowHeight="15840" xr2:uid="{C2C82725-F04C-45FE-9167-087749D635FD}"/>
  </bookViews>
  <sheets>
    <sheet name="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F22" i="1"/>
  <c r="E22" i="1"/>
  <c r="E21" i="1"/>
  <c r="F21" i="1" s="1"/>
  <c r="E20" i="1"/>
  <c r="F20" i="1" s="1"/>
  <c r="D19" i="1"/>
  <c r="E19" i="1" s="1"/>
  <c r="C19" i="1"/>
  <c r="C8" i="1" s="1"/>
  <c r="C5" i="1" s="1"/>
  <c r="B19" i="1"/>
  <c r="F19" i="1" s="1"/>
  <c r="E18" i="1"/>
  <c r="F18" i="1" s="1"/>
  <c r="F17" i="1"/>
  <c r="E17" i="1"/>
  <c r="D16" i="1"/>
  <c r="D8" i="1" s="1"/>
  <c r="C16" i="1"/>
  <c r="B16" i="1"/>
  <c r="E15" i="1"/>
  <c r="F15" i="1" s="1"/>
  <c r="F14" i="1"/>
  <c r="E14" i="1"/>
  <c r="E13" i="1"/>
  <c r="D13" i="1"/>
  <c r="C13" i="1"/>
  <c r="B13" i="1"/>
  <c r="F13" i="1" s="1"/>
  <c r="F12" i="1"/>
  <c r="E12" i="1"/>
  <c r="E11" i="1"/>
  <c r="F11" i="1" s="1"/>
  <c r="F10" i="1"/>
  <c r="E10" i="1"/>
  <c r="E9" i="1"/>
  <c r="F9" i="1" s="1"/>
  <c r="B8" i="1"/>
  <c r="E7" i="1"/>
  <c r="F7" i="1" s="1"/>
  <c r="E6" i="1"/>
  <c r="D6" i="1"/>
  <c r="B6" i="1"/>
  <c r="F6" i="1" s="1"/>
  <c r="E8" i="1" l="1"/>
  <c r="F8" i="1" s="1"/>
  <c r="D5" i="1"/>
  <c r="E5" i="1" s="1"/>
  <c r="B5" i="1"/>
  <c r="E16" i="1"/>
  <c r="F16" i="1" s="1"/>
  <c r="F5" i="1" l="1"/>
</calcChain>
</file>

<file path=xl/sharedStrings.xml><?xml version="1.0" encoding="utf-8"?>
<sst xmlns="http://schemas.openxmlformats.org/spreadsheetml/2006/main" count="38" uniqueCount="38">
  <si>
    <t>(Dollars in Millions)</t>
  </si>
  <si>
    <t>FY 2020
(TBD)</t>
  </si>
  <si>
    <t>FY 2021
Request</t>
  </si>
  <si>
    <t>Change over
FY 2019 Actual</t>
  </si>
  <si>
    <t>Amount</t>
  </si>
  <si>
    <t>Percent</t>
  </si>
  <si>
    <t>Total</t>
  </si>
  <si>
    <t>FY 2019
Actual</t>
  </si>
  <si>
    <t>AST Funding</t>
  </si>
  <si>
    <t>Research</t>
  </si>
  <si>
    <t>Education</t>
  </si>
  <si>
    <t>Infrastructure</t>
  </si>
  <si>
    <r>
      <t>Arecibo Observatory</t>
    </r>
    <r>
      <rPr>
        <vertAlign val="superscript"/>
        <sz val="10"/>
        <color theme="1"/>
        <rFont val="Arial"/>
        <family val="2"/>
      </rPr>
      <t>1</t>
    </r>
  </si>
  <si>
    <t>AST Portfolio Review Implementation</t>
  </si>
  <si>
    <t>Midscale Research Infrastructure</t>
  </si>
  <si>
    <t>Research Resources</t>
  </si>
  <si>
    <t>NRAO</t>
  </si>
  <si>
    <t>NSO</t>
  </si>
  <si>
    <r>
      <t>GBO</t>
    </r>
    <r>
      <rPr>
        <vertAlign val="superscript"/>
        <sz val="10"/>
        <color theme="1"/>
        <rFont val="Arial"/>
        <family val="2"/>
      </rPr>
      <t>2</t>
    </r>
  </si>
  <si>
    <r>
      <t>NRAO O&amp;M</t>
    </r>
    <r>
      <rPr>
        <i/>
        <vertAlign val="superscript"/>
        <sz val="9"/>
        <rFont val="Arial"/>
        <family val="2"/>
      </rPr>
      <t>3</t>
    </r>
  </si>
  <si>
    <r>
      <t>Atacama Large Millimeter Array (ALMA) O&amp;M</t>
    </r>
    <r>
      <rPr>
        <i/>
        <vertAlign val="superscript"/>
        <sz val="9"/>
        <rFont val="Arial"/>
        <family val="2"/>
      </rPr>
      <t>4</t>
    </r>
  </si>
  <si>
    <r>
      <t>NSO O&amp;M</t>
    </r>
    <r>
      <rPr>
        <i/>
        <vertAlign val="superscript"/>
        <sz val="9"/>
        <rFont val="Arial"/>
        <family val="2"/>
      </rPr>
      <t>5</t>
    </r>
  </si>
  <si>
    <r>
      <t>Daniel K. Inouye Solar Telescope (DKIST)</t>
    </r>
    <r>
      <rPr>
        <i/>
        <vertAlign val="superscript"/>
        <sz val="9"/>
        <rFont val="Arial"/>
        <family val="2"/>
      </rPr>
      <t>6</t>
    </r>
  </si>
  <si>
    <r>
      <t>NSF's National OIR Astronomy Research Laboratory</t>
    </r>
    <r>
      <rPr>
        <vertAlign val="superscript"/>
        <sz val="10"/>
        <color theme="1"/>
        <rFont val="Arial"/>
        <family val="2"/>
      </rPr>
      <t>7</t>
    </r>
  </si>
  <si>
    <r>
      <t>NSF's National Optical-Infrared Astronomy Research Laboratory O&amp;M 
   (formerly the National Optical Astronomy Observatory (NOAO))</t>
    </r>
    <r>
      <rPr>
        <i/>
        <vertAlign val="superscript"/>
        <sz val="9"/>
        <rFont val="Arial"/>
        <family val="2"/>
      </rPr>
      <t>8</t>
    </r>
  </si>
  <si>
    <r>
      <t>Vera C. Rubin Observatory O&amp;M (formerly the Large Synoptic Survey Telescope)</t>
    </r>
    <r>
      <rPr>
        <i/>
        <vertAlign val="superscript"/>
        <sz val="9"/>
        <rFont val="Arial"/>
        <family val="2"/>
      </rPr>
      <t>10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</si>
  <si>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GBO: Previously under "Other AST Facilities". Funding for continuity of operations into FY 2020 ($2.17 million) was provded by OMA.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</si>
  <si>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ARECIBO: FY 2019 Actual includes $12.30 million in carryover funds from the FY 2018 emergency supplemental appropriation -- Further Additional Supplemental Appropriations for Disaster Relief Requirements Act of 2018 (P.L. 115-123) -- for hurricane damage repairs. It excludes $1.80 million of FY 2019 O&amp;M costs obligated in FY 2018. Funding for continuity of operations into FY 2020 ($530,000) was provded by OMA.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</si>
  <si>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ALMA: Funding for continuity of operations into FY 2020 ($4.93 million) was provded by OMA.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</si>
  <si>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NRAO: As of Oct. 1, 2018, the Long Baseline Observatory (LBO) was reintegrated into NRAO as the Very Long Baseline Array (VLBA) at $3.82 million in FY 2019 and $3.43 million in FY 2021. Also included in FY 2019 is $4.0 million for development of a next generation Very Large Array (ngVLA). Funding for continuity of operations into FY 2020 ($3.16 million) was provded by OMA.</t>
    </r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</si>
  <si>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NSO: FY 2019 Actual includes $3.50 million for development of DKIST level 2 (advanced) data products.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</si>
  <si>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DKIST: FY 2019 Actual includes $2.0 million to another awardee for cultural mitigation activities as agreed to during the DKIST environmental compliance process. Excluded is $8.0 million of FY 2019 O&amp;M costs for DKIST obligated in FY 2018.</t>
    </r>
  </si>
  <si>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NSF's National Optical-Infrared Astronomy Research Laboratory was established at the start of FY 2020. The Lab encompasses operations of the Mid-Scale Observatories (MSO) and Community Science &amp; Data Center (CSDC), which formerly comprised NOAO, together with operations of the Gemini Observatory and the Vera C. Rubin Observatory. </t>
    </r>
  </si>
  <si>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 xml:space="preserve"> NSF's National Optical-Infrared Astronomy Research Laboratory:  FY 2019 Actual includes $2.50 million to support NSF transition activities associated with the creation of the Lab, approximately $412,000 in supplemental funding for U.S. Extremely Large Telescope program planning, and $1.18 million for other special projects. Funding for continuity of operations into FY 2020 ($5.73 million) was provded by OMA.</t>
    </r>
  </si>
  <si>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 xml:space="preserve"> Vera C. Rubin Observatory: Excluded is $11.10 million in FY 2019 - FY 2021 pre-operations ramp up costs obligated in FY 2018.</t>
    </r>
  </si>
  <si>
    <t>For information on continuity of operations funding, see the opening narrative of the Facilities chapter.</t>
  </si>
  <si>
    <r>
      <t>GEMINI Observatory (Gemini) O&amp;M</t>
    </r>
    <r>
      <rPr>
        <i/>
        <vertAlign val="superscript"/>
        <sz val="9"/>
        <rFont val="Arial"/>
        <family val="2"/>
      </rPr>
      <t>9</t>
    </r>
  </si>
  <si>
    <r>
      <rPr>
        <vertAlign val="superscript"/>
        <sz val="9"/>
        <rFont val="Arial"/>
        <family val="2"/>
      </rPr>
      <t xml:space="preserve">9 </t>
    </r>
    <r>
      <rPr>
        <sz val="9"/>
        <rFont val="Arial"/>
        <family val="2"/>
      </rPr>
      <t xml:space="preserve">Gemini: FY 2019 Actual includes $12.99 million to enhance Gemini's adaptive optics system, software capabilities, and public information and outreach activities in the era of multi-messenger astronomy.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</si>
</sst>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&quot;$&quot;#,##0.00;\-&quot;$&quot;#,##0.00;&quot;-&quot;??"/>
    <numFmt numFmtId="166" formatCode="#,##0.00;\-#,##0.00;&quot;-&quot;??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165" fontId="1" fillId="0" borderId="4" xfId="0" applyNumberFormat="1" applyFont="1" applyBorder="1" applyAlignment="1" applyProtection="1">
      <alignment horizontal="right"/>
      <protection locked="0"/>
    </xf>
    <xf numFmtId="165" fontId="6" fillId="0" borderId="4" xfId="0" applyNumberFormat="1" applyFont="1" applyBorder="1" applyAlignment="1" applyProtection="1">
      <alignment horizontal="right"/>
      <protection locked="0"/>
    </xf>
    <xf numFmtId="165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11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166" fontId="6" fillId="0" borderId="0" xfId="0" applyNumberFormat="1" applyFont="1" applyAlignment="1" applyProtection="1">
      <alignment horizontal="right" vertical="top"/>
      <protection locked="0"/>
    </xf>
    <xf numFmtId="166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66" fontId="1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>
      <alignment horizontal="left" vertical="top" indent="1"/>
    </xf>
    <xf numFmtId="0" fontId="12" fillId="0" borderId="0" xfId="0" applyFont="1"/>
    <xf numFmtId="0" fontId="10" fillId="0" borderId="0" xfId="0" applyFont="1"/>
    <xf numFmtId="16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 applyProtection="1">
      <alignment horizontal="left" vertical="top"/>
      <protection locked="0"/>
    </xf>
    <xf numFmtId="166" fontId="3" fillId="0" borderId="3" xfId="0" applyNumberFormat="1" applyFont="1" applyBorder="1" applyAlignment="1" applyProtection="1">
      <alignment horizontal="right" vertical="top"/>
      <protection locked="0"/>
    </xf>
    <xf numFmtId="166" fontId="3" fillId="0" borderId="3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6" fontId="3" fillId="0" borderId="5" xfId="0" applyNumberFormat="1" applyFont="1" applyBorder="1" applyAlignment="1" applyProtection="1">
      <alignment horizontal="right" vertical="top"/>
      <protection locked="0"/>
    </xf>
    <xf numFmtId="166" fontId="3" fillId="0" borderId="5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0" fontId="10" fillId="0" borderId="5" xfId="0" applyFont="1" applyBorder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right" vertical="top"/>
      <protection locked="0"/>
    </xf>
    <xf numFmtId="0" fontId="14" fillId="0" borderId="0" xfId="0" applyFont="1" applyAlignment="1">
      <alignment vertical="top"/>
    </xf>
    <xf numFmtId="166" fontId="14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right" vertical="top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dimension ref="A1:F34"/>
  <sheetViews>
    <sheetView showGridLines="0" tabSelected="1" zoomScale="94" workbookViewId="0">
      <selection sqref="A1:F1"/>
    </sheetView>
  </sheetViews>
  <sheetFormatPr defaultRowHeight="15" x14ac:dyDescent="0.25"/>
  <cols>
    <col min="1" max="1" width="64.7109375" customWidth="1"/>
    <col min="2" max="6" width="9.140625" customWidth="1"/>
  </cols>
  <sheetData>
    <row r="1" spans="1:6" ht="14.45" customHeight="1" x14ac:dyDescent="0.25">
      <c r="A1" s="40" t="s">
        <v>8</v>
      </c>
      <c r="B1" s="40"/>
      <c r="C1" s="40"/>
      <c r="D1" s="40"/>
      <c r="E1" s="40"/>
      <c r="F1" s="40"/>
    </row>
    <row r="2" spans="1:6" ht="14.45" customHeight="1" thickBot="1" x14ac:dyDescent="0.3">
      <c r="A2" s="41" t="s">
        <v>0</v>
      </c>
      <c r="B2" s="41"/>
      <c r="C2" s="41"/>
      <c r="D2" s="41"/>
      <c r="E2" s="41"/>
      <c r="F2" s="41"/>
    </row>
    <row r="3" spans="1:6" ht="27" customHeight="1" x14ac:dyDescent="0.25">
      <c r="A3" s="1"/>
      <c r="B3" s="44" t="s">
        <v>7</v>
      </c>
      <c r="C3" s="44" t="s">
        <v>1</v>
      </c>
      <c r="D3" s="44" t="s">
        <v>2</v>
      </c>
      <c r="E3" s="42" t="s">
        <v>3</v>
      </c>
      <c r="F3" s="43"/>
    </row>
    <row r="4" spans="1:6" ht="14.45" customHeight="1" x14ac:dyDescent="0.25">
      <c r="A4" s="2"/>
      <c r="B4" s="45"/>
      <c r="C4" s="45"/>
      <c r="D4" s="45"/>
      <c r="E4" s="8" t="s">
        <v>4</v>
      </c>
      <c r="F4" s="8" t="s">
        <v>5</v>
      </c>
    </row>
    <row r="5" spans="1:6" ht="14.45" customHeight="1" x14ac:dyDescent="0.25">
      <c r="A5" s="3" t="s">
        <v>6</v>
      </c>
      <c r="B5" s="4">
        <f>SUM(B6,B7,B8)</f>
        <v>287.00799999999998</v>
      </c>
      <c r="C5" s="5">
        <f>SUM(C6,C7,C8)</f>
        <v>0</v>
      </c>
      <c r="D5" s="5">
        <f>SUM(D6,D7,D8)</f>
        <v>242.10000000000002</v>
      </c>
      <c r="E5" s="6">
        <f t="shared" ref="E5:E22" si="0">D5-B5</f>
        <v>-44.907999999999959</v>
      </c>
      <c r="F5" s="7">
        <f t="shared" ref="F5:F22" si="1">IF(B5=0,"N/A",E5/B5)</f>
        <v>-0.15646950607648555</v>
      </c>
    </row>
    <row r="6" spans="1:6" s="16" customFormat="1" ht="14.45" customHeight="1" x14ac:dyDescent="0.25">
      <c r="A6" s="12" t="s">
        <v>9</v>
      </c>
      <c r="B6" s="13">
        <f>SUM(64.5,4.1)</f>
        <v>68.599999999999994</v>
      </c>
      <c r="C6" s="13">
        <v>0</v>
      </c>
      <c r="D6" s="13">
        <f>SUM(57.53,4.04)</f>
        <v>61.57</v>
      </c>
      <c r="E6" s="14">
        <f t="shared" si="0"/>
        <v>-7.029999999999994</v>
      </c>
      <c r="F6" s="15">
        <f t="shared" si="1"/>
        <v>-0.1024781341107871</v>
      </c>
    </row>
    <row r="7" spans="1:6" s="16" customFormat="1" ht="14.45" customHeight="1" x14ac:dyDescent="0.25">
      <c r="A7" s="12" t="s">
        <v>10</v>
      </c>
      <c r="B7" s="13">
        <v>4.43</v>
      </c>
      <c r="C7" s="13">
        <v>0</v>
      </c>
      <c r="D7" s="13">
        <v>4.6900000000000004</v>
      </c>
      <c r="E7" s="14">
        <f t="shared" si="0"/>
        <v>0.26000000000000068</v>
      </c>
      <c r="F7" s="15">
        <f t="shared" si="1"/>
        <v>5.8690744920993382E-2</v>
      </c>
    </row>
    <row r="8" spans="1:6" s="16" customFormat="1" ht="14.45" customHeight="1" x14ac:dyDescent="0.25">
      <c r="A8" s="12" t="s">
        <v>11</v>
      </c>
      <c r="B8" s="17">
        <f>SUM(B9:B13,B16,B19,B23)</f>
        <v>213.97799999999998</v>
      </c>
      <c r="C8" s="13">
        <f t="shared" ref="C8:D8" si="2">SUM(C9:C13,C16,C19,C23)</f>
        <v>0</v>
      </c>
      <c r="D8" s="13">
        <f t="shared" si="2"/>
        <v>175.84</v>
      </c>
      <c r="E8" s="14">
        <f t="shared" si="0"/>
        <v>-38.137999999999977</v>
      </c>
      <c r="F8" s="15">
        <f t="shared" si="1"/>
        <v>-0.17823327631812608</v>
      </c>
    </row>
    <row r="9" spans="1:6" s="16" customFormat="1" ht="14.45" customHeight="1" x14ac:dyDescent="0.25">
      <c r="A9" s="18" t="s">
        <v>12</v>
      </c>
      <c r="B9" s="19">
        <v>14.25</v>
      </c>
      <c r="C9" s="19">
        <v>0</v>
      </c>
      <c r="D9" s="19">
        <v>1.5</v>
      </c>
      <c r="E9" s="20">
        <f t="shared" si="0"/>
        <v>-12.75</v>
      </c>
      <c r="F9" s="21">
        <f t="shared" si="1"/>
        <v>-0.89473684210526316</v>
      </c>
    </row>
    <row r="10" spans="1:6" s="16" customFormat="1" ht="14.45" customHeight="1" x14ac:dyDescent="0.25">
      <c r="A10" s="18" t="s">
        <v>13</v>
      </c>
      <c r="B10" s="19">
        <v>0.14000000000000001</v>
      </c>
      <c r="C10" s="19">
        <v>0</v>
      </c>
      <c r="D10" s="19">
        <v>0</v>
      </c>
      <c r="E10" s="20">
        <f t="shared" si="0"/>
        <v>-0.14000000000000001</v>
      </c>
      <c r="F10" s="21">
        <f t="shared" si="1"/>
        <v>-1</v>
      </c>
    </row>
    <row r="11" spans="1:6" s="16" customFormat="1" ht="14.45" customHeight="1" x14ac:dyDescent="0.25">
      <c r="A11" s="18" t="s">
        <v>18</v>
      </c>
      <c r="B11" s="22">
        <v>10.26</v>
      </c>
      <c r="C11" s="19">
        <v>0</v>
      </c>
      <c r="D11" s="19">
        <v>7.3</v>
      </c>
      <c r="E11" s="20">
        <f t="shared" si="0"/>
        <v>-2.96</v>
      </c>
      <c r="F11" s="21">
        <f t="shared" si="1"/>
        <v>-0.28849902534113059</v>
      </c>
    </row>
    <row r="12" spans="1:6" s="16" customFormat="1" ht="14.45" customHeight="1" x14ac:dyDescent="0.25">
      <c r="A12" s="18" t="s">
        <v>14</v>
      </c>
      <c r="B12" s="19">
        <v>15.59</v>
      </c>
      <c r="C12" s="19">
        <v>0</v>
      </c>
      <c r="D12" s="19">
        <v>1</v>
      </c>
      <c r="E12" s="20">
        <f t="shared" si="0"/>
        <v>-14.59</v>
      </c>
      <c r="F12" s="21">
        <f t="shared" si="1"/>
        <v>-0.93585631815266201</v>
      </c>
    </row>
    <row r="13" spans="1:6" s="16" customFormat="1" ht="14.45" customHeight="1" x14ac:dyDescent="0.25">
      <c r="A13" s="18" t="s">
        <v>16</v>
      </c>
      <c r="B13" s="26">
        <f>SUM(B14:B15)</f>
        <v>86.95</v>
      </c>
      <c r="C13" s="19">
        <f t="shared" ref="C13:D13" si="3">SUM(C14:C15)</f>
        <v>0</v>
      </c>
      <c r="D13" s="27">
        <f t="shared" si="3"/>
        <v>88.13</v>
      </c>
      <c r="E13" s="27">
        <f t="shared" ref="E13" si="4">D13-B13</f>
        <v>1.1799999999999926</v>
      </c>
      <c r="F13" s="21">
        <f t="shared" ref="F13" si="5">IF(B13=0,"N/A",E13/B13)</f>
        <v>1.3571017826336889E-2</v>
      </c>
    </row>
    <row r="14" spans="1:6" s="11" customFormat="1" ht="14.45" customHeight="1" x14ac:dyDescent="0.25">
      <c r="A14" s="23" t="s">
        <v>19</v>
      </c>
      <c r="B14" s="36">
        <v>46.67</v>
      </c>
      <c r="C14" s="36">
        <v>0</v>
      </c>
      <c r="D14" s="36">
        <v>39.450000000000003</v>
      </c>
      <c r="E14" s="38">
        <f t="shared" ref="E14:E21" si="6">D14-B14</f>
        <v>-7.2199999999999989</v>
      </c>
      <c r="F14" s="39">
        <f t="shared" ref="F14:F21" si="7">IF(B14=0,"N/A",E14/B14)</f>
        <v>-0.15470323548317974</v>
      </c>
    </row>
    <row r="15" spans="1:6" s="11" customFormat="1" ht="14.45" customHeight="1" x14ac:dyDescent="0.25">
      <c r="A15" s="23" t="s">
        <v>20</v>
      </c>
      <c r="B15" s="36">
        <v>40.28</v>
      </c>
      <c r="C15" s="36">
        <v>0</v>
      </c>
      <c r="D15" s="36">
        <v>48.68</v>
      </c>
      <c r="E15" s="38">
        <f t="shared" si="6"/>
        <v>8.3999999999999986</v>
      </c>
      <c r="F15" s="39">
        <f t="shared" si="7"/>
        <v>0.20854021847070503</v>
      </c>
    </row>
    <row r="16" spans="1:6" s="16" customFormat="1" ht="14.45" customHeight="1" x14ac:dyDescent="0.25">
      <c r="A16" s="18" t="s">
        <v>17</v>
      </c>
      <c r="B16" s="26">
        <f>SUM(B17:B18)</f>
        <v>18.393999999999998</v>
      </c>
      <c r="C16" s="19">
        <f t="shared" ref="C16:D16" si="8">SUM(C17:C18)</f>
        <v>0</v>
      </c>
      <c r="D16" s="27">
        <f t="shared" si="8"/>
        <v>21.79</v>
      </c>
      <c r="E16" s="27">
        <f t="shared" si="6"/>
        <v>3.3960000000000008</v>
      </c>
      <c r="F16" s="21">
        <f t="shared" si="7"/>
        <v>0.18462542133304344</v>
      </c>
    </row>
    <row r="17" spans="1:6" s="11" customFormat="1" ht="14.45" customHeight="1" x14ac:dyDescent="0.25">
      <c r="A17" s="23" t="s">
        <v>21</v>
      </c>
      <c r="B17" s="36">
        <v>7.8940000000000001</v>
      </c>
      <c r="C17" s="36">
        <v>0</v>
      </c>
      <c r="D17" s="36">
        <v>4.25</v>
      </c>
      <c r="E17" s="38">
        <f t="shared" si="6"/>
        <v>-3.6440000000000001</v>
      </c>
      <c r="F17" s="39">
        <f t="shared" si="7"/>
        <v>-0.46161641753230304</v>
      </c>
    </row>
    <row r="18" spans="1:6" s="11" customFormat="1" ht="14.45" customHeight="1" x14ac:dyDescent="0.25">
      <c r="A18" s="23" t="s">
        <v>22</v>
      </c>
      <c r="B18" s="36">
        <v>10.5</v>
      </c>
      <c r="C18" s="36">
        <v>0</v>
      </c>
      <c r="D18" s="36">
        <v>17.54</v>
      </c>
      <c r="E18" s="38">
        <f t="shared" si="6"/>
        <v>7.0399999999999991</v>
      </c>
      <c r="F18" s="39">
        <f t="shared" si="7"/>
        <v>0.67047619047619045</v>
      </c>
    </row>
    <row r="19" spans="1:6" s="16" customFormat="1" ht="14.45" customHeight="1" x14ac:dyDescent="0.25">
      <c r="A19" s="18" t="s">
        <v>23</v>
      </c>
      <c r="B19" s="19">
        <f>SUM(B20:B22)</f>
        <v>58.08</v>
      </c>
      <c r="C19" s="19">
        <f t="shared" ref="C19:D19" si="9">SUM(C20:C22)</f>
        <v>0</v>
      </c>
      <c r="D19" s="19">
        <f t="shared" si="9"/>
        <v>48.120000000000005</v>
      </c>
      <c r="E19" s="20">
        <f t="shared" si="6"/>
        <v>-9.9599999999999937</v>
      </c>
      <c r="F19" s="21">
        <f t="shared" si="7"/>
        <v>-0.17148760330578502</v>
      </c>
    </row>
    <row r="20" spans="1:6" s="11" customFormat="1" ht="27" customHeight="1" x14ac:dyDescent="0.25">
      <c r="A20" s="9" t="s">
        <v>24</v>
      </c>
      <c r="B20" s="36">
        <v>23.43</v>
      </c>
      <c r="C20" s="37"/>
      <c r="D20" s="36">
        <v>22.23</v>
      </c>
      <c r="E20" s="38">
        <f t="shared" si="6"/>
        <v>-1.1999999999999993</v>
      </c>
      <c r="F20" s="39">
        <f t="shared" si="7"/>
        <v>-5.1216389244558229E-2</v>
      </c>
    </row>
    <row r="21" spans="1:6" s="11" customFormat="1" ht="14.45" customHeight="1" x14ac:dyDescent="0.25">
      <c r="A21" s="9" t="s">
        <v>36</v>
      </c>
      <c r="B21" s="36">
        <v>34.65</v>
      </c>
      <c r="C21" s="36">
        <v>0</v>
      </c>
      <c r="D21" s="36">
        <v>20.89</v>
      </c>
      <c r="E21" s="38">
        <f t="shared" si="6"/>
        <v>-13.759999999999998</v>
      </c>
      <c r="F21" s="39">
        <f t="shared" si="7"/>
        <v>-0.39711399711399709</v>
      </c>
    </row>
    <row r="22" spans="1:6" s="11" customFormat="1" ht="14.45" customHeight="1" x14ac:dyDescent="0.25">
      <c r="A22" s="10" t="s">
        <v>25</v>
      </c>
      <c r="B22" s="36">
        <v>0</v>
      </c>
      <c r="C22" s="36">
        <v>0</v>
      </c>
      <c r="D22" s="36">
        <v>5</v>
      </c>
      <c r="E22" s="38">
        <f t="shared" si="0"/>
        <v>5</v>
      </c>
      <c r="F22" s="39" t="str">
        <f t="shared" si="1"/>
        <v>N/A</v>
      </c>
    </row>
    <row r="23" spans="1:6" s="16" customFormat="1" ht="14.45" customHeight="1" x14ac:dyDescent="0.25">
      <c r="A23" s="28" t="s">
        <v>15</v>
      </c>
      <c r="B23" s="29">
        <v>10.314</v>
      </c>
      <c r="C23" s="29">
        <v>0</v>
      </c>
      <c r="D23" s="29">
        <v>8</v>
      </c>
      <c r="E23" s="30">
        <f>D23-B23</f>
        <v>-2.3140000000000001</v>
      </c>
      <c r="F23" s="31">
        <f>IF(B23=0,"N/A",E23/B23)</f>
        <v>-0.22435524529765369</v>
      </c>
    </row>
    <row r="24" spans="1:6" s="16" customFormat="1" ht="14.45" customHeight="1" x14ac:dyDescent="0.25">
      <c r="A24" s="35" t="s">
        <v>35</v>
      </c>
      <c r="B24" s="32"/>
      <c r="C24" s="32"/>
      <c r="D24" s="32"/>
      <c r="E24" s="33"/>
      <c r="F24" s="34"/>
    </row>
    <row r="25" spans="1:6" ht="54.95" customHeight="1" x14ac:dyDescent="0.25">
      <c r="A25" s="47" t="s">
        <v>27</v>
      </c>
      <c r="B25" s="47"/>
      <c r="C25" s="47"/>
      <c r="D25" s="47"/>
      <c r="E25" s="47"/>
      <c r="F25" s="47"/>
    </row>
    <row r="26" spans="1:6" ht="14.45" customHeight="1" x14ac:dyDescent="0.25">
      <c r="A26" s="48" t="s">
        <v>26</v>
      </c>
      <c r="B26" s="48"/>
      <c r="C26" s="48"/>
      <c r="D26" s="48"/>
      <c r="E26" s="48"/>
      <c r="F26" s="48"/>
    </row>
    <row r="27" spans="1:6" ht="42" customHeight="1" x14ac:dyDescent="0.25">
      <c r="A27" s="49" t="s">
        <v>29</v>
      </c>
      <c r="B27" s="49"/>
      <c r="C27" s="49"/>
      <c r="D27" s="49"/>
      <c r="E27" s="49"/>
      <c r="F27" s="49"/>
    </row>
    <row r="28" spans="1:6" ht="14.45" customHeight="1" x14ac:dyDescent="0.25">
      <c r="A28" s="25" t="s">
        <v>28</v>
      </c>
      <c r="B28" s="24"/>
      <c r="C28" s="24"/>
      <c r="D28" s="24"/>
      <c r="E28" s="24"/>
      <c r="F28" s="24"/>
    </row>
    <row r="29" spans="1:6" ht="14.45" customHeight="1" x14ac:dyDescent="0.25">
      <c r="A29" s="46" t="s">
        <v>30</v>
      </c>
      <c r="B29" s="46"/>
      <c r="C29" s="46"/>
      <c r="D29" s="46"/>
      <c r="E29" s="46"/>
      <c r="F29" s="46"/>
    </row>
    <row r="30" spans="1:6" ht="27" customHeight="1" x14ac:dyDescent="0.25">
      <c r="A30" s="49" t="s">
        <v>31</v>
      </c>
      <c r="B30" s="49"/>
      <c r="C30" s="49"/>
      <c r="D30" s="49"/>
      <c r="E30" s="49"/>
      <c r="F30" s="49"/>
    </row>
    <row r="31" spans="1:6" ht="42" customHeight="1" x14ac:dyDescent="0.25">
      <c r="A31" s="46" t="s">
        <v>32</v>
      </c>
      <c r="B31" s="46"/>
      <c r="C31" s="46"/>
      <c r="D31" s="46"/>
      <c r="E31" s="46"/>
      <c r="F31" s="46"/>
    </row>
    <row r="32" spans="1:6" ht="42" customHeight="1" x14ac:dyDescent="0.25">
      <c r="A32" s="49" t="s">
        <v>33</v>
      </c>
      <c r="B32" s="49"/>
      <c r="C32" s="49"/>
      <c r="D32" s="49"/>
      <c r="E32" s="49"/>
      <c r="F32" s="49"/>
    </row>
    <row r="33" spans="1:6" ht="27" customHeight="1" x14ac:dyDescent="0.25">
      <c r="A33" s="46" t="s">
        <v>37</v>
      </c>
      <c r="B33" s="46"/>
      <c r="C33" s="46"/>
      <c r="D33" s="46"/>
      <c r="E33" s="46"/>
      <c r="F33" s="46"/>
    </row>
    <row r="34" spans="1:6" ht="14.45" customHeight="1" x14ac:dyDescent="0.25">
      <c r="A34" s="46" t="s">
        <v>34</v>
      </c>
      <c r="B34" s="46"/>
      <c r="C34" s="46"/>
      <c r="D34" s="46"/>
      <c r="E34" s="46"/>
      <c r="F34" s="46"/>
    </row>
  </sheetData>
  <mergeCells count="15">
    <mergeCell ref="A34:F34"/>
    <mergeCell ref="A25:F25"/>
    <mergeCell ref="A29:F29"/>
    <mergeCell ref="A31:F31"/>
    <mergeCell ref="A33:F33"/>
    <mergeCell ref="A26:F26"/>
    <mergeCell ref="A27:F27"/>
    <mergeCell ref="A30:F30"/>
    <mergeCell ref="A32:F32"/>
    <mergeCell ref="A1:F1"/>
    <mergeCell ref="A2:F2"/>
    <mergeCell ref="E3:F3"/>
    <mergeCell ref="D3:D4"/>
    <mergeCell ref="B3:B4"/>
    <mergeCell ref="C3:C4"/>
  </mergeCells>
  <pageMargins left="0.7" right="0.7" top="0.75" bottom="0.75" header="0.3" footer="0.3"/>
  <pageSetup orientation="portrait" r:id="rId1"/>
  <ignoredErrors>
    <ignoredError sqref="B6:D6 B7:D7 C13:C16 B5:D5 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Oxenrider, Clinton J.</cp:lastModifiedBy>
  <dcterms:created xsi:type="dcterms:W3CDTF">2020-01-22T12:24:16Z</dcterms:created>
  <dcterms:modified xsi:type="dcterms:W3CDTF">2020-02-10T11:22:34Z</dcterms:modified>
</cp:coreProperties>
</file>