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DC6F74C1-FFED-449C-A952-7C21688965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HR_Div&amp;Pgm Summary" sheetId="8" r:id="rId1"/>
  </sheets>
  <definedNames>
    <definedName name="_xlnm.Print_Area" localSheetId="0">'EHR_Div&amp;Pgm Summary'!$A$1:$F$53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8" l="1"/>
  <c r="D44" i="8"/>
  <c r="B36" i="8"/>
  <c r="D31" i="8"/>
  <c r="D26" i="8"/>
  <c r="D18" i="8"/>
  <c r="D20" i="8"/>
  <c r="D17" i="8"/>
  <c r="F7" i="8"/>
  <c r="E7" i="8"/>
  <c r="C44" i="8" l="1"/>
  <c r="E47" i="8" l="1"/>
  <c r="F47" i="8" s="1"/>
  <c r="D8" i="8" l="1"/>
  <c r="C8" i="8"/>
  <c r="B8" i="8"/>
  <c r="C14" i="8"/>
  <c r="D14" i="8"/>
  <c r="B14" i="8"/>
  <c r="E15" i="8"/>
  <c r="F15" i="8"/>
  <c r="E9" i="8" l="1"/>
  <c r="F9" i="8" s="1"/>
  <c r="E23" i="8" l="1"/>
  <c r="F23" i="8" s="1"/>
  <c r="E13" i="8"/>
  <c r="F13" i="8" s="1"/>
  <c r="E29" i="8"/>
  <c r="F29" i="8" s="1"/>
  <c r="E43" i="8"/>
  <c r="F43" i="8" s="1"/>
  <c r="E35" i="8"/>
  <c r="F35" i="8" s="1"/>
  <c r="E33" i="8"/>
  <c r="F33" i="8" s="1"/>
  <c r="E38" i="8"/>
  <c r="F38" i="8" s="1"/>
  <c r="E22" i="8"/>
  <c r="F22" i="8" s="1"/>
  <c r="E16" i="8"/>
  <c r="F16" i="8" s="1"/>
  <c r="E30" i="8"/>
  <c r="F30" i="8" s="1"/>
  <c r="E45" i="8"/>
  <c r="F45" i="8" s="1"/>
  <c r="E28" i="8"/>
  <c r="F28" i="8" s="1"/>
  <c r="E42" i="8"/>
  <c r="F42" i="8" s="1"/>
  <c r="E12" i="8"/>
  <c r="F12" i="8" s="1"/>
  <c r="E19" i="8"/>
  <c r="F19" i="8" s="1"/>
  <c r="E34" i="8"/>
  <c r="F34" i="8" s="1"/>
  <c r="E21" i="8"/>
  <c r="F21" i="8" s="1"/>
  <c r="E27" i="8"/>
  <c r="F27" i="8" s="1"/>
  <c r="E24" i="8"/>
  <c r="F24" i="8" s="1"/>
  <c r="E37" i="8"/>
  <c r="F37" i="8" s="1"/>
  <c r="B18" i="8"/>
  <c r="B26" i="8"/>
  <c r="C11" i="8"/>
  <c r="C36" i="8"/>
  <c r="B20" i="8"/>
  <c r="C26" i="8"/>
  <c r="C18" i="8"/>
  <c r="D36" i="8"/>
  <c r="C20" i="8"/>
  <c r="D11" i="8"/>
  <c r="B11" i="8"/>
  <c r="E14" i="8" l="1"/>
  <c r="F14" i="8" s="1"/>
  <c r="E20" i="8"/>
  <c r="F20" i="8" s="1"/>
  <c r="E26" i="8"/>
  <c r="F26" i="8" s="1"/>
  <c r="E11" i="8"/>
  <c r="F11" i="8" s="1"/>
  <c r="E36" i="8"/>
  <c r="F36" i="8" s="1"/>
  <c r="E18" i="8"/>
  <c r="F18" i="8" s="1"/>
  <c r="B17" i="8"/>
  <c r="C17" i="8"/>
  <c r="E41" i="8" l="1"/>
  <c r="F41" i="8" s="1"/>
  <c r="E32" i="8"/>
  <c r="F32" i="8" s="1"/>
  <c r="E10" i="8"/>
  <c r="F10" i="8" s="1"/>
  <c r="E17" i="8"/>
  <c r="F17" i="8" s="1"/>
  <c r="B40" i="8"/>
  <c r="B31" i="8"/>
  <c r="C40" i="8"/>
  <c r="C31" i="8"/>
  <c r="D40" i="8"/>
  <c r="D49" i="8" l="1"/>
  <c r="C49" i="8"/>
  <c r="B50" i="8"/>
  <c r="B49" i="8"/>
  <c r="B25" i="8"/>
  <c r="E8" i="8"/>
  <c r="F8" i="8" s="1"/>
  <c r="E46" i="8"/>
  <c r="F46" i="8" s="1"/>
  <c r="E31" i="8"/>
  <c r="F31" i="8" s="1"/>
  <c r="E40" i="8"/>
  <c r="F40" i="8" s="1"/>
  <c r="C50" i="8"/>
  <c r="C7" i="8"/>
  <c r="C25" i="8"/>
  <c r="D7" i="8"/>
  <c r="D25" i="8"/>
  <c r="D50" i="8"/>
  <c r="B7" i="8"/>
  <c r="E44" i="8" l="1"/>
  <c r="F44" i="8" s="1"/>
  <c r="E50" i="8"/>
  <c r="F50" i="8" s="1"/>
  <c r="E25" i="8"/>
  <c r="F25" i="8" s="1"/>
  <c r="E49" i="8"/>
  <c r="F49" i="8" s="1"/>
  <c r="B39" i="8"/>
  <c r="B51" i="8"/>
  <c r="C51" i="8"/>
  <c r="D39" i="8"/>
  <c r="D48" i="8" s="1"/>
  <c r="C39" i="8"/>
  <c r="C48" i="8" s="1"/>
  <c r="D51" i="8"/>
  <c r="B48" i="8" l="1"/>
  <c r="E51" i="8"/>
  <c r="F51" i="8" s="1"/>
  <c r="E39" i="8"/>
  <c r="F39" i="8" s="1"/>
  <c r="E48" i="8" l="1"/>
  <c r="F48" i="8" s="1"/>
</calcChain>
</file>

<file path=xl/sharedStrings.xml><?xml version="1.0" encoding="utf-8"?>
<sst xmlns="http://schemas.openxmlformats.org/spreadsheetml/2006/main" count="59" uniqueCount="51">
  <si>
    <t>(Dollars in Millions)</t>
  </si>
  <si>
    <t>Amount</t>
  </si>
  <si>
    <t>Percent</t>
  </si>
  <si>
    <t>Division of Research on Learning in Formal 
   and Informal Settings (DRL)</t>
  </si>
  <si>
    <t>Learning and Learning Environments</t>
  </si>
  <si>
    <t>EHR Core Research (ECR): STEM Learning</t>
  </si>
  <si>
    <t>Advancing Informal STEM Learning (AISL)</t>
  </si>
  <si>
    <t>STEM Professional Workforce</t>
  </si>
  <si>
    <t>Division of Graduate Education (DGE)</t>
  </si>
  <si>
    <t>Division of Human Resource Development (HRD)</t>
  </si>
  <si>
    <t>Alliances for Graduate Education and the Professoriate (AGEP)</t>
  </si>
  <si>
    <t>Historically Black Colleges and Universities Undergraduate 
   Program (HBCU-UP)</t>
  </si>
  <si>
    <t>Tribal Colleges and Universities Program (TCUP)</t>
  </si>
  <si>
    <t>Louis Stokes Alliances for Minority Participation (LSAMP)</t>
  </si>
  <si>
    <t>Excellence Awards in Science and Engineering (EASE)</t>
  </si>
  <si>
    <t>Division of Undergraduate Education (DUE)</t>
  </si>
  <si>
    <t>EHR Core Research (ECR): STEM Learning Environments</t>
  </si>
  <si>
    <t>Improving Undergraduate STEM Education (IUSE)</t>
  </si>
  <si>
    <t>Advanced Technological Education (ATE)</t>
  </si>
  <si>
    <t>Total, EHR</t>
  </si>
  <si>
    <t>Total, Learning and Learning Environments</t>
  </si>
  <si>
    <t>Total, STEM Professional Workforce</t>
  </si>
  <si>
    <t>Centers for Research Excellence in Science and 
   Technology (CREST)</t>
  </si>
  <si>
    <t>Discovery Research PreK-12 (DRK-12)</t>
  </si>
  <si>
    <t>Cybercorps®: Scholarship for Service (SFS)</t>
  </si>
  <si>
    <t>NATIONAL SCIENCE FOUNDATION</t>
  </si>
  <si>
    <t>EDUCATION AND HUMAN RESOURCES FUNDING BY DIVISION AND PROGRAM</t>
  </si>
  <si>
    <t>Broadening Participation and Institutional Capacity</t>
  </si>
  <si>
    <t>EHR Core Research (ECR): STEM Professional Workforce
    Preparation</t>
  </si>
  <si>
    <t>Graduate Research Fellowship Program (GRFP)</t>
  </si>
  <si>
    <t>EHR Core Research (ECR): Broadening Participation and
   Institutional Capacity in STEM</t>
  </si>
  <si>
    <t>Total, Broadening Participation and Institutional Capacity</t>
  </si>
  <si>
    <t>FY 2021 BUDGET REQUEST TO CONGRESS</t>
  </si>
  <si>
    <t>FY 2019 Actual</t>
  </si>
  <si>
    <t>FY 2021
Request</t>
  </si>
  <si>
    <t>FY 2021 Request change over
FY 2019 Actual</t>
  </si>
  <si>
    <r>
      <t>STEM + Computing (STEM+C) Partnerships</t>
    </r>
    <r>
      <rPr>
        <vertAlign val="superscript"/>
        <sz val="11"/>
        <rFont val="Arial"/>
        <family val="2"/>
      </rPr>
      <t>1</t>
    </r>
  </si>
  <si>
    <r>
      <t>Project and Program Evaluation (PPE)</t>
    </r>
    <r>
      <rPr>
        <vertAlign val="superscript"/>
        <sz val="11"/>
        <rFont val="Arial"/>
        <family val="2"/>
      </rPr>
      <t>2</t>
    </r>
  </si>
  <si>
    <r>
      <t>NSF Research Traineeship (NRT)</t>
    </r>
    <r>
      <rPr>
        <vertAlign val="superscript"/>
        <sz val="11"/>
        <rFont val="Arial"/>
        <family val="2"/>
      </rPr>
      <t>3</t>
    </r>
  </si>
  <si>
    <t>IUSE: Hispanic Serving Institutions (HSI) Program</t>
  </si>
  <si>
    <t>Big Idea: NSF INCLUDES</t>
  </si>
  <si>
    <r>
      <t>ADVANCE</t>
    </r>
    <r>
      <rPr>
        <vertAlign val="superscript"/>
        <sz val="11"/>
        <rFont val="Arial"/>
        <family val="2"/>
      </rPr>
      <t>4</t>
    </r>
  </si>
  <si>
    <r>
      <t>Computer Science for All (CSforAll)</t>
    </r>
    <r>
      <rPr>
        <vertAlign val="superscript"/>
        <sz val="11"/>
        <rFont val="Arial"/>
        <family val="2"/>
      </rPr>
      <t>1</t>
    </r>
  </si>
  <si>
    <t>FY 2020
(TBD)</t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</si>
  <si>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Total FY 2019 Actual funding for NRT is $53.50 million with $20.45 million contributed from the R&amp;RA account. Beginning in FY 2020, all funding for NRT resides in the EHR account. For more information on NRT, see the Major STEM Graduate Education narrative in the NSF-Wide Investments chapter.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</si>
  <si>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Total FY 2019 Actual funding for ADVANCE is $18.0 million with $16.47 million contributed from the R&amp;RA account. Beginning in FY 2020, all funding for ADVANCE resides in the EHR account.</t>
    </r>
  </si>
  <si>
    <t>National Artificial Intelligence Research Institutes</t>
  </si>
  <si>
    <t xml:space="preserve">Robert Noyce Teacher Scholarship Program (Noyce) - Annual </t>
  </si>
  <si>
    <t>Robert Noyce Teacher Scholarship Program (Noyce) - No Year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</si>
  <si>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FY 2019, CSforAll was supported as a component of STEM+C. The FY 2019 Actual is shown for comparison purposes only. In FY 2020, funding for STEM+C will move to implement CSforAll as a freestanding program and to expand EHR's computer science education portfolio through existing programs.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</si>
  <si>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The termination of PPE reflects EHR's return to a decentralized model where evaluation efforts are funded through existing programs. The last year of funding for PPE was FY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</si>
</sst>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9" fontId="11" fillId="0" borderId="0" applyFont="0" applyFill="0" applyBorder="0" applyAlignment="0" applyProtection="0"/>
    <xf numFmtId="0" fontId="12" fillId="0" borderId="0"/>
    <xf numFmtId="0" fontId="11" fillId="0" borderId="0"/>
  </cellStyleXfs>
  <cellXfs count="79">
    <xf numFmtId="0" fontId="0" fillId="0" borderId="0" xfId="0"/>
    <xf numFmtId="0" fontId="1" fillId="0" borderId="0" xfId="0" applyFont="1"/>
    <xf numFmtId="165" fontId="5" fillId="2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164" fontId="5" fillId="0" borderId="3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top"/>
    </xf>
    <xf numFmtId="0" fontId="13" fillId="0" borderId="0" xfId="0" applyFont="1"/>
    <xf numFmtId="164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3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2" borderId="10" xfId="4" applyFont="1" applyFill="1" applyBorder="1" applyAlignment="1">
      <alignment vertical="top" wrapText="1"/>
    </xf>
    <xf numFmtId="0" fontId="5" fillId="0" borderId="11" xfId="4" applyFont="1" applyBorder="1" applyAlignment="1">
      <alignment vertical="top" wrapText="1"/>
    </xf>
    <xf numFmtId="0" fontId="6" fillId="0" borderId="11" xfId="4" applyFont="1" applyBorder="1" applyAlignment="1">
      <alignment horizontal="left" vertical="top" wrapText="1"/>
    </xf>
    <xf numFmtId="0" fontId="5" fillId="0" borderId="11" xfId="4" applyFont="1" applyBorder="1" applyAlignment="1">
      <alignment horizontal="left" vertical="top" wrapText="1"/>
    </xf>
    <xf numFmtId="0" fontId="5" fillId="3" borderId="13" xfId="4" applyFont="1" applyFill="1" applyBorder="1" applyAlignment="1">
      <alignment vertical="center" wrapText="1"/>
    </xf>
    <xf numFmtId="0" fontId="5" fillId="0" borderId="14" xfId="4" applyFont="1" applyBorder="1" applyAlignment="1">
      <alignment vertical="center" wrapText="1"/>
    </xf>
    <xf numFmtId="0" fontId="5" fillId="0" borderId="11" xfId="4" applyFont="1" applyBorder="1" applyAlignment="1">
      <alignment vertical="center" wrapText="1"/>
    </xf>
    <xf numFmtId="0" fontId="5" fillId="0" borderId="12" xfId="4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right" vertical="top"/>
    </xf>
    <xf numFmtId="0" fontId="3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13" fillId="0" borderId="0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/>
    </xf>
    <xf numFmtId="0" fontId="6" fillId="0" borderId="11" xfId="4" applyFont="1" applyFill="1" applyBorder="1" applyAlignment="1">
      <alignment vertical="top" wrapText="1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1" xfId="4" applyFont="1" applyFill="1" applyBorder="1" applyAlignment="1">
      <alignment horizontal="left" vertical="top" wrapText="1"/>
    </xf>
    <xf numFmtId="0" fontId="5" fillId="0" borderId="11" xfId="4" applyFont="1" applyFill="1" applyBorder="1" applyAlignment="1">
      <alignment horizontal="left" vertical="top" wrapText="1"/>
    </xf>
    <xf numFmtId="0" fontId="5" fillId="0" borderId="11" xfId="4" applyFont="1" applyFill="1" applyBorder="1" applyAlignment="1">
      <alignment vertical="top" wrapText="1"/>
    </xf>
    <xf numFmtId="164" fontId="7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6" fillId="0" borderId="15" xfId="4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left" vertical="top" wrapText="1"/>
    </xf>
    <xf numFmtId="0" fontId="5" fillId="0" borderId="6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3" fillId="0" borderId="6" xfId="4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 vertical="top"/>
    </xf>
    <xf numFmtId="164" fontId="9" fillId="0" borderId="15" xfId="3" applyNumberFormat="1" applyFont="1" applyFill="1" applyBorder="1" applyAlignment="1" applyProtection="1">
      <alignment horizontal="right" vertical="center" readingOrder="1"/>
      <protection locked="0"/>
    </xf>
    <xf numFmtId="164" fontId="1" fillId="0" borderId="15" xfId="3" applyNumberFormat="1" applyFont="1" applyFill="1" applyBorder="1" applyAlignment="1" applyProtection="1">
      <alignment horizontal="right" vertical="center" readingOrder="1"/>
      <protection locked="0"/>
    </xf>
    <xf numFmtId="164" fontId="1" fillId="0" borderId="15" xfId="3" applyNumberFormat="1" applyFont="1" applyFill="1" applyBorder="1" applyAlignment="1" applyProtection="1">
      <alignment horizontal="right" vertical="top" readingOrder="1"/>
      <protection locked="0"/>
    </xf>
    <xf numFmtId="165" fontId="5" fillId="2" borderId="17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top"/>
    </xf>
    <xf numFmtId="164" fontId="6" fillId="0" borderId="15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165" fontId="5" fillId="3" borderId="18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9" xfId="0" applyNumberFormat="1" applyFont="1" applyFill="1" applyBorder="1" applyAlignment="1">
      <alignment horizontal="right" vertical="center"/>
    </xf>
    <xf numFmtId="166" fontId="5" fillId="2" borderId="3" xfId="2" applyNumberFormat="1" applyFont="1" applyFill="1" applyBorder="1" applyAlignment="1">
      <alignment horizontal="right" vertical="top"/>
    </xf>
    <xf numFmtId="166" fontId="5" fillId="0" borderId="4" xfId="2" applyNumberFormat="1" applyFont="1" applyFill="1" applyBorder="1" applyAlignment="1">
      <alignment horizontal="right" vertical="center"/>
    </xf>
    <xf numFmtId="166" fontId="5" fillId="2" borderId="4" xfId="2" applyNumberFormat="1" applyFont="1" applyFill="1" applyBorder="1" applyAlignment="1">
      <alignment horizontal="right" vertical="center"/>
    </xf>
    <xf numFmtId="166" fontId="6" fillId="0" borderId="2" xfId="2" applyNumberFormat="1" applyFont="1" applyFill="1" applyBorder="1" applyAlignment="1">
      <alignment horizontal="right" vertical="center"/>
    </xf>
    <xf numFmtId="166" fontId="5" fillId="2" borderId="3" xfId="2" applyNumberFormat="1" applyFont="1" applyFill="1" applyBorder="1" applyAlignment="1">
      <alignment horizontal="right" vertical="center"/>
    </xf>
    <xf numFmtId="166" fontId="5" fillId="3" borderId="5" xfId="2" applyNumberFormat="1" applyFont="1" applyFill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2000000}"/>
    <cellStyle name="Normal 2 2" xfId="4" xr:uid="{5238A3D6-7351-48A2-9D45-668942B4F0D8}"/>
    <cellStyle name="Normal 5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showGridLines="0" tabSelected="1" zoomScaleNormal="100" workbookViewId="0">
      <selection activeCell="I11" sqref="I11"/>
    </sheetView>
  </sheetViews>
  <sheetFormatPr defaultColWidth="8.5703125" defaultRowHeight="14.25" x14ac:dyDescent="0.2"/>
  <cols>
    <col min="1" max="1" width="62.28515625" style="6" customWidth="1"/>
    <col min="2" max="3" width="10.7109375" style="6" customWidth="1"/>
    <col min="4" max="4" width="10.7109375" style="1" customWidth="1"/>
    <col min="5" max="6" width="10.7109375" style="6" customWidth="1"/>
    <col min="7" max="8" width="10.7109375" style="38" customWidth="1"/>
    <col min="9" max="16384" width="8.5703125" style="1"/>
  </cols>
  <sheetData>
    <row r="1" spans="1:9" ht="15" x14ac:dyDescent="0.2">
      <c r="A1" s="55" t="s">
        <v>25</v>
      </c>
      <c r="B1" s="55"/>
      <c r="C1" s="55"/>
      <c r="D1" s="55"/>
      <c r="E1" s="55"/>
      <c r="F1" s="55"/>
      <c r="G1" s="50"/>
      <c r="H1" s="32"/>
    </row>
    <row r="2" spans="1:9" ht="15.6" customHeight="1" x14ac:dyDescent="0.2">
      <c r="A2" s="55" t="s">
        <v>26</v>
      </c>
      <c r="B2" s="55"/>
      <c r="C2" s="55"/>
      <c r="D2" s="55"/>
      <c r="E2" s="55"/>
      <c r="F2" s="55"/>
      <c r="G2" s="50"/>
      <c r="H2" s="32"/>
    </row>
    <row r="3" spans="1:9" ht="15" x14ac:dyDescent="0.2">
      <c r="A3" s="56" t="s">
        <v>32</v>
      </c>
      <c r="B3" s="56"/>
      <c r="C3" s="56"/>
      <c r="D3" s="56"/>
      <c r="E3" s="56"/>
      <c r="F3" s="56"/>
      <c r="G3" s="50"/>
      <c r="H3" s="32"/>
    </row>
    <row r="4" spans="1:9" ht="15" customHeight="1" thickBot="1" x14ac:dyDescent="0.25">
      <c r="A4" s="57" t="s">
        <v>0</v>
      </c>
      <c r="B4" s="57"/>
      <c r="C4" s="57"/>
      <c r="D4" s="57"/>
      <c r="E4" s="57"/>
      <c r="F4" s="57"/>
      <c r="G4" s="33"/>
      <c r="H4" s="33"/>
    </row>
    <row r="5" spans="1:9" ht="43.5" customHeight="1" x14ac:dyDescent="0.25">
      <c r="A5" s="39"/>
      <c r="B5" s="52" t="s">
        <v>33</v>
      </c>
      <c r="C5" s="52" t="s">
        <v>43</v>
      </c>
      <c r="D5" s="52" t="s">
        <v>34</v>
      </c>
      <c r="E5" s="58" t="s">
        <v>35</v>
      </c>
      <c r="F5" s="78"/>
      <c r="G5" s="34"/>
      <c r="H5" s="34"/>
    </row>
    <row r="6" spans="1:9" ht="15" x14ac:dyDescent="0.25">
      <c r="A6" s="40"/>
      <c r="B6" s="53"/>
      <c r="C6" s="53"/>
      <c r="D6" s="53"/>
      <c r="E6" s="59" t="s">
        <v>1</v>
      </c>
      <c r="F6" s="4" t="s">
        <v>2</v>
      </c>
      <c r="G6" s="28"/>
      <c r="H6" s="28"/>
    </row>
    <row r="7" spans="1:9" ht="30" x14ac:dyDescent="0.2">
      <c r="A7" s="20" t="s">
        <v>3</v>
      </c>
      <c r="B7" s="2">
        <f>SUM(B8,B11,B14)</f>
        <v>228.27499699999998</v>
      </c>
      <c r="C7" s="2">
        <f t="shared" ref="C7:D7" si="0">SUM(C8,C11,C14)</f>
        <v>0</v>
      </c>
      <c r="D7" s="2">
        <f t="shared" si="0"/>
        <v>223.53</v>
      </c>
      <c r="E7" s="60">
        <f>D7-B7</f>
        <v>-4.7449969999999837</v>
      </c>
      <c r="F7" s="71">
        <f>IF(B7=0,"N/A",E7/B7)</f>
        <v>-2.078631940579977E-2</v>
      </c>
      <c r="G7" s="35"/>
      <c r="H7" s="35"/>
    </row>
    <row r="8" spans="1:9" s="8" customFormat="1" ht="15.95" customHeight="1" x14ac:dyDescent="0.25">
      <c r="A8" s="21" t="s">
        <v>4</v>
      </c>
      <c r="B8" s="7">
        <f>SUM(B9:B10)</f>
        <v>25.701859999999996</v>
      </c>
      <c r="C8" s="7">
        <f t="shared" ref="C8:D8" si="1">SUM(C9:C10)</f>
        <v>0</v>
      </c>
      <c r="D8" s="14">
        <f t="shared" si="1"/>
        <v>70.28</v>
      </c>
      <c r="E8" s="61">
        <f t="shared" ref="E8:E51" si="2">D8-B8</f>
        <v>44.578140000000005</v>
      </c>
      <c r="F8" s="72">
        <f t="shared" ref="F8:F51" si="3">IF(B8=0,"N/A",E8/B8)</f>
        <v>1.7344324496359411</v>
      </c>
      <c r="G8" s="30"/>
      <c r="H8" s="30"/>
      <c r="I8" s="19"/>
    </row>
    <row r="9" spans="1:9" s="8" customFormat="1" ht="15.95" customHeight="1" x14ac:dyDescent="0.25">
      <c r="A9" s="41" t="s">
        <v>42</v>
      </c>
      <c r="B9" s="42">
        <v>0</v>
      </c>
      <c r="C9" s="42">
        <v>0</v>
      </c>
      <c r="D9" s="42">
        <v>9.4600000000000009</v>
      </c>
      <c r="E9" s="62">
        <f t="shared" si="2"/>
        <v>9.4600000000000009</v>
      </c>
      <c r="F9" s="31" t="str">
        <f t="shared" si="3"/>
        <v>N/A</v>
      </c>
      <c r="G9" s="31"/>
      <c r="H9" s="31"/>
      <c r="I9" s="19"/>
    </row>
    <row r="10" spans="1:9" s="8" customFormat="1" ht="15.95" customHeight="1" x14ac:dyDescent="0.25">
      <c r="A10" s="43" t="s">
        <v>5</v>
      </c>
      <c r="B10" s="42">
        <v>25.701859999999996</v>
      </c>
      <c r="C10" s="42">
        <v>0</v>
      </c>
      <c r="D10" s="42">
        <v>60.82</v>
      </c>
      <c r="E10" s="62">
        <f t="shared" si="2"/>
        <v>35.118140000000004</v>
      </c>
      <c r="F10" s="31">
        <f t="shared" si="3"/>
        <v>1.3663657027156793</v>
      </c>
      <c r="G10" s="31"/>
      <c r="H10" s="31"/>
      <c r="I10" s="19"/>
    </row>
    <row r="11" spans="1:9" s="8" customFormat="1" ht="15.95" customHeight="1" x14ac:dyDescent="0.25">
      <c r="A11" s="44" t="s">
        <v>27</v>
      </c>
      <c r="B11" s="7">
        <f>SUM(B12:B13)</f>
        <v>150.69063299999999</v>
      </c>
      <c r="C11" s="7">
        <f t="shared" ref="C11:D11" si="4">SUM(C12:C13)</f>
        <v>0</v>
      </c>
      <c r="D11" s="7">
        <f t="shared" si="4"/>
        <v>145.66</v>
      </c>
      <c r="E11" s="61">
        <f t="shared" si="2"/>
        <v>-5.0306329999999946</v>
      </c>
      <c r="F11" s="30">
        <f t="shared" si="3"/>
        <v>-3.3383846758411287E-2</v>
      </c>
      <c r="G11" s="30"/>
      <c r="H11" s="30"/>
      <c r="I11" s="19"/>
    </row>
    <row r="12" spans="1:9" s="8" customFormat="1" ht="15.95" customHeight="1" x14ac:dyDescent="0.25">
      <c r="A12" s="43" t="s">
        <v>6</v>
      </c>
      <c r="B12" s="9">
        <v>62.48019</v>
      </c>
      <c r="C12" s="9">
        <v>0</v>
      </c>
      <c r="D12" s="9">
        <v>55.77</v>
      </c>
      <c r="E12" s="62">
        <f t="shared" si="2"/>
        <v>-6.7101899999999972</v>
      </c>
      <c r="F12" s="31">
        <f t="shared" si="3"/>
        <v>-0.10739708057866017</v>
      </c>
      <c r="G12" s="31"/>
      <c r="H12" s="31"/>
      <c r="I12" s="19"/>
    </row>
    <row r="13" spans="1:9" s="8" customFormat="1" ht="15.95" customHeight="1" x14ac:dyDescent="0.25">
      <c r="A13" s="43" t="s">
        <v>23</v>
      </c>
      <c r="B13" s="42">
        <v>88.210442999999998</v>
      </c>
      <c r="C13" s="42">
        <v>0</v>
      </c>
      <c r="D13" s="42">
        <v>89.89</v>
      </c>
      <c r="E13" s="62">
        <f t="shared" si="2"/>
        <v>1.6795570000000026</v>
      </c>
      <c r="F13" s="31">
        <f t="shared" si="3"/>
        <v>1.9040341969487701E-2</v>
      </c>
      <c r="G13" s="31"/>
      <c r="H13" s="31"/>
    </row>
    <row r="14" spans="1:9" s="8" customFormat="1" ht="15.95" customHeight="1" x14ac:dyDescent="0.25">
      <c r="A14" s="45" t="s">
        <v>7</v>
      </c>
      <c r="B14" s="7">
        <f>SUM(B15:B16)</f>
        <v>51.882503999999997</v>
      </c>
      <c r="C14" s="7">
        <f t="shared" ref="C14:D14" si="5">SUM(C15:C16)</f>
        <v>0</v>
      </c>
      <c r="D14" s="7">
        <f t="shared" si="5"/>
        <v>7.59</v>
      </c>
      <c r="E14" s="61">
        <f t="shared" si="2"/>
        <v>-44.292503999999994</v>
      </c>
      <c r="F14" s="30">
        <f t="shared" si="3"/>
        <v>-0.8537079089320746</v>
      </c>
      <c r="G14" s="30"/>
      <c r="H14" s="30"/>
    </row>
    <row r="15" spans="1:9" s="8" customFormat="1" ht="15.95" customHeight="1" x14ac:dyDescent="0.25">
      <c r="A15" s="41" t="s">
        <v>46</v>
      </c>
      <c r="B15" s="9">
        <v>0</v>
      </c>
      <c r="C15" s="9">
        <v>0</v>
      </c>
      <c r="D15" s="9">
        <v>7.59</v>
      </c>
      <c r="E15" s="62">
        <f t="shared" ref="E15" si="6">D15-B15</f>
        <v>7.59</v>
      </c>
      <c r="F15" s="31" t="str">
        <f t="shared" ref="F15" si="7">IF(B15=0,"N/A",E15/B15)</f>
        <v>N/A</v>
      </c>
      <c r="G15" s="31"/>
      <c r="H15" s="31"/>
    </row>
    <row r="16" spans="1:9" s="3" customFormat="1" ht="16.5" customHeight="1" x14ac:dyDescent="0.25">
      <c r="A16" s="22" t="s">
        <v>36</v>
      </c>
      <c r="B16" s="46">
        <v>51.882503999999997</v>
      </c>
      <c r="C16" s="46">
        <v>0</v>
      </c>
      <c r="D16" s="46">
        <v>0</v>
      </c>
      <c r="E16" s="63">
        <f t="shared" si="2"/>
        <v>-51.882503999999997</v>
      </c>
      <c r="F16" s="29">
        <f t="shared" si="3"/>
        <v>-1</v>
      </c>
      <c r="G16" s="29"/>
      <c r="H16" s="29"/>
    </row>
    <row r="17" spans="1:8" s="8" customFormat="1" ht="15.95" customHeight="1" x14ac:dyDescent="0.25">
      <c r="A17" s="20" t="s">
        <v>8</v>
      </c>
      <c r="B17" s="10">
        <f>SUM(B18,B20)</f>
        <v>253.32685499999999</v>
      </c>
      <c r="C17" s="10">
        <f>SUM(C18,C20)</f>
        <v>0</v>
      </c>
      <c r="D17" s="10">
        <f>SUM(D18,D20)</f>
        <v>282.02999999999997</v>
      </c>
      <c r="E17" s="64">
        <f t="shared" si="2"/>
        <v>28.703144999999978</v>
      </c>
      <c r="F17" s="73">
        <f t="shared" si="3"/>
        <v>0.11330478562961664</v>
      </c>
      <c r="G17" s="30"/>
      <c r="H17" s="30"/>
    </row>
    <row r="18" spans="1:8" s="8" customFormat="1" ht="15.95" customHeight="1" x14ac:dyDescent="0.25">
      <c r="A18" s="21" t="s">
        <v>4</v>
      </c>
      <c r="B18" s="7">
        <f>SUM(B19:B19)</f>
        <v>6.6806580000000002</v>
      </c>
      <c r="C18" s="7">
        <f t="shared" ref="C18" si="8">SUM(C19:C19)</f>
        <v>0</v>
      </c>
      <c r="D18" s="14">
        <f>SUM(D19:D19)</f>
        <v>0</v>
      </c>
      <c r="E18" s="61">
        <f t="shared" si="2"/>
        <v>-6.6806580000000002</v>
      </c>
      <c r="F18" s="72">
        <f t="shared" si="3"/>
        <v>-1</v>
      </c>
      <c r="G18" s="30"/>
      <c r="H18" s="30"/>
    </row>
    <row r="19" spans="1:8" s="8" customFormat="1" ht="17.25" customHeight="1" x14ac:dyDescent="0.25">
      <c r="A19" s="22" t="s">
        <v>37</v>
      </c>
      <c r="B19" s="42">
        <v>6.6806580000000002</v>
      </c>
      <c r="C19" s="42">
        <v>0</v>
      </c>
      <c r="D19" s="42">
        <v>0</v>
      </c>
      <c r="E19" s="62">
        <f t="shared" si="2"/>
        <v>-6.6806580000000002</v>
      </c>
      <c r="F19" s="31">
        <f t="shared" si="3"/>
        <v>-1</v>
      </c>
      <c r="G19" s="31"/>
      <c r="H19" s="31"/>
    </row>
    <row r="20" spans="1:8" s="8" customFormat="1" ht="15.95" customHeight="1" x14ac:dyDescent="0.25">
      <c r="A20" s="21" t="s">
        <v>7</v>
      </c>
      <c r="B20" s="7">
        <f>SUM(B21:B24)</f>
        <v>246.646197</v>
      </c>
      <c r="C20" s="7">
        <f>SUM(C21:C24)</f>
        <v>0</v>
      </c>
      <c r="D20" s="7">
        <f>SUM(D21:D24)</f>
        <v>282.02999999999997</v>
      </c>
      <c r="E20" s="61">
        <f t="shared" si="2"/>
        <v>35.383802999999972</v>
      </c>
      <c r="F20" s="30">
        <f t="shared" si="3"/>
        <v>0.14345975502715727</v>
      </c>
      <c r="G20" s="30"/>
      <c r="H20" s="30"/>
    </row>
    <row r="21" spans="1:8" s="3" customFormat="1" ht="29.45" customHeight="1" x14ac:dyDescent="0.25">
      <c r="A21" s="22" t="s">
        <v>28</v>
      </c>
      <c r="B21" s="46">
        <v>16.022472999999998</v>
      </c>
      <c r="C21" s="46">
        <v>0</v>
      </c>
      <c r="D21" s="46">
        <v>30.39</v>
      </c>
      <c r="E21" s="63">
        <f t="shared" si="2"/>
        <v>14.367527000000003</v>
      </c>
      <c r="F21" s="29">
        <f t="shared" si="3"/>
        <v>0.89671095092499165</v>
      </c>
      <c r="G21" s="29"/>
      <c r="H21" s="29"/>
    </row>
    <row r="22" spans="1:8" s="8" customFormat="1" ht="15.95" customHeight="1" x14ac:dyDescent="0.25">
      <c r="A22" s="22" t="s">
        <v>24</v>
      </c>
      <c r="B22" s="9">
        <v>55.328412</v>
      </c>
      <c r="C22" s="9">
        <v>0</v>
      </c>
      <c r="D22" s="9">
        <v>52.13</v>
      </c>
      <c r="E22" s="62">
        <f t="shared" si="2"/>
        <v>-3.1984119999999976</v>
      </c>
      <c r="F22" s="31">
        <f t="shared" si="3"/>
        <v>-5.780776791497283E-2</v>
      </c>
      <c r="G22" s="31"/>
      <c r="H22" s="31"/>
    </row>
    <row r="23" spans="1:8" s="8" customFormat="1" ht="15.95" customHeight="1" x14ac:dyDescent="0.25">
      <c r="A23" s="22" t="s">
        <v>29</v>
      </c>
      <c r="B23" s="9">
        <v>142.257307</v>
      </c>
      <c r="C23" s="9">
        <v>0</v>
      </c>
      <c r="D23" s="9">
        <v>137.63999999999999</v>
      </c>
      <c r="E23" s="62">
        <f t="shared" si="2"/>
        <v>-4.6173070000000109</v>
      </c>
      <c r="F23" s="31">
        <f t="shared" si="3"/>
        <v>-3.2457432924693358E-2</v>
      </c>
      <c r="G23" s="31"/>
      <c r="H23" s="31"/>
    </row>
    <row r="24" spans="1:8" s="8" customFormat="1" ht="15.95" customHeight="1" x14ac:dyDescent="0.25">
      <c r="A24" s="22" t="s">
        <v>38</v>
      </c>
      <c r="B24" s="15">
        <v>33.038004999999998</v>
      </c>
      <c r="C24" s="15">
        <v>0</v>
      </c>
      <c r="D24" s="15">
        <v>61.87</v>
      </c>
      <c r="E24" s="62">
        <f t="shared" si="2"/>
        <v>28.831994999999999</v>
      </c>
      <c r="F24" s="74">
        <f t="shared" si="3"/>
        <v>0.87269176816215144</v>
      </c>
      <c r="G24" s="31"/>
      <c r="H24" s="31"/>
    </row>
    <row r="25" spans="1:8" s="8" customFormat="1" ht="15.95" customHeight="1" x14ac:dyDescent="0.25">
      <c r="A25" s="20" t="s">
        <v>9</v>
      </c>
      <c r="B25" s="16">
        <f>SUM(B26,B31,B36)</f>
        <v>188.10751999999999</v>
      </c>
      <c r="C25" s="10">
        <f>SUM(C26,C31,C36)</f>
        <v>0</v>
      </c>
      <c r="D25" s="10">
        <f>SUM(D26,D31,D36)</f>
        <v>188.77999999999997</v>
      </c>
      <c r="E25" s="64">
        <f t="shared" si="2"/>
        <v>0.67247999999997887</v>
      </c>
      <c r="F25" s="75">
        <f t="shared" si="3"/>
        <v>3.5749766941798973E-3</v>
      </c>
      <c r="G25" s="30"/>
      <c r="H25" s="30"/>
    </row>
    <row r="26" spans="1:8" s="8" customFormat="1" ht="15.95" customHeight="1" x14ac:dyDescent="0.25">
      <c r="A26" s="21" t="s">
        <v>4</v>
      </c>
      <c r="B26" s="7">
        <f>SUM(B27:B30)</f>
        <v>59.536701000000001</v>
      </c>
      <c r="C26" s="7">
        <f t="shared" ref="C26" si="9">SUM(C27:C30)</f>
        <v>0</v>
      </c>
      <c r="D26" s="14">
        <f>SUM(D27:D30)</f>
        <v>67.86999999999999</v>
      </c>
      <c r="E26" s="61">
        <f t="shared" si="2"/>
        <v>8.3332989999999896</v>
      </c>
      <c r="F26" s="72">
        <f t="shared" si="3"/>
        <v>0.13996910913824381</v>
      </c>
      <c r="G26" s="30"/>
      <c r="H26" s="30"/>
    </row>
    <row r="27" spans="1:8" s="8" customFormat="1" ht="15.95" customHeight="1" x14ac:dyDescent="0.25">
      <c r="A27" s="22" t="s">
        <v>41</v>
      </c>
      <c r="B27" s="42">
        <v>1.5263150000000001</v>
      </c>
      <c r="C27" s="42">
        <v>0</v>
      </c>
      <c r="D27" s="42">
        <v>17.03</v>
      </c>
      <c r="E27" s="62">
        <f t="shared" si="2"/>
        <v>15.503685000000001</v>
      </c>
      <c r="F27" s="31">
        <f t="shared" si="3"/>
        <v>10.157591978064817</v>
      </c>
      <c r="G27" s="31"/>
      <c r="H27" s="31"/>
    </row>
    <row r="28" spans="1:8" s="8" customFormat="1" ht="15.95" customHeight="1" x14ac:dyDescent="0.25">
      <c r="A28" s="22" t="s">
        <v>10</v>
      </c>
      <c r="B28" s="9">
        <v>7.988937</v>
      </c>
      <c r="C28" s="9">
        <v>0</v>
      </c>
      <c r="D28" s="9">
        <v>7.13</v>
      </c>
      <c r="E28" s="62">
        <f t="shared" si="2"/>
        <v>-0.85893700000000006</v>
      </c>
      <c r="F28" s="31">
        <f t="shared" si="3"/>
        <v>-0.10751580592011178</v>
      </c>
      <c r="G28" s="31"/>
      <c r="H28" s="31"/>
    </row>
    <row r="29" spans="1:8" s="3" customFormat="1" ht="29.45" customHeight="1" x14ac:dyDescent="0.25">
      <c r="A29" s="49" t="s">
        <v>11</v>
      </c>
      <c r="B29" s="5">
        <v>35.007370000000002</v>
      </c>
      <c r="C29" s="5">
        <v>0</v>
      </c>
      <c r="D29" s="5">
        <v>31.22</v>
      </c>
      <c r="E29" s="63">
        <f t="shared" si="2"/>
        <v>-3.7873700000000028</v>
      </c>
      <c r="F29" s="29">
        <f t="shared" si="3"/>
        <v>-0.1081877901710412</v>
      </c>
      <c r="G29" s="29"/>
      <c r="H29" s="29"/>
    </row>
    <row r="30" spans="1:8" s="8" customFormat="1" ht="15.95" customHeight="1" x14ac:dyDescent="0.25">
      <c r="A30" s="49" t="s">
        <v>12</v>
      </c>
      <c r="B30" s="9">
        <v>15.014079000000001</v>
      </c>
      <c r="C30" s="9">
        <v>0</v>
      </c>
      <c r="D30" s="9">
        <v>12.49</v>
      </c>
      <c r="E30" s="62">
        <f t="shared" si="2"/>
        <v>-2.5240790000000004</v>
      </c>
      <c r="F30" s="31">
        <f t="shared" si="3"/>
        <v>-0.16811414140021511</v>
      </c>
      <c r="G30" s="31"/>
      <c r="H30" s="31"/>
    </row>
    <row r="31" spans="1:8" s="8" customFormat="1" ht="15.95" customHeight="1" x14ac:dyDescent="0.25">
      <c r="A31" s="23" t="s">
        <v>27</v>
      </c>
      <c r="B31" s="7">
        <f>SUM(B32:B35)</f>
        <v>98.94349600000001</v>
      </c>
      <c r="C31" s="7">
        <f>SUM(C32:C35)</f>
        <v>0</v>
      </c>
      <c r="D31" s="7">
        <f>SUM(D32:D35)</f>
        <v>95.72</v>
      </c>
      <c r="E31" s="61">
        <f t="shared" si="2"/>
        <v>-3.2234960000000115</v>
      </c>
      <c r="F31" s="30">
        <f t="shared" si="3"/>
        <v>-3.2579160129939326E-2</v>
      </c>
      <c r="G31" s="30"/>
      <c r="H31" s="30"/>
    </row>
    <row r="32" spans="1:8" s="3" customFormat="1" ht="27.95" customHeight="1" x14ac:dyDescent="0.25">
      <c r="A32" s="22" t="s">
        <v>30</v>
      </c>
      <c r="B32" s="46">
        <v>12.923186000000001</v>
      </c>
      <c r="C32" s="46">
        <v>0</v>
      </c>
      <c r="D32" s="46">
        <v>28.54</v>
      </c>
      <c r="E32" s="65">
        <f t="shared" si="2"/>
        <v>15.616813999999998</v>
      </c>
      <c r="F32" s="29">
        <f t="shared" si="3"/>
        <v>1.2084337407199739</v>
      </c>
      <c r="G32" s="29"/>
      <c r="H32" s="29"/>
    </row>
    <row r="33" spans="1:8" s="8" customFormat="1" ht="17.100000000000001" customHeight="1" x14ac:dyDescent="0.25">
      <c r="A33" s="22" t="s">
        <v>39</v>
      </c>
      <c r="B33" s="9">
        <v>20.005158999999999</v>
      </c>
      <c r="C33" s="9">
        <v>0</v>
      </c>
      <c r="D33" s="9">
        <v>4.7300000000000004</v>
      </c>
      <c r="E33" s="66">
        <f t="shared" si="2"/>
        <v>-15.275158999999999</v>
      </c>
      <c r="F33" s="31">
        <f t="shared" si="3"/>
        <v>-0.76356098944277317</v>
      </c>
      <c r="G33" s="31"/>
      <c r="H33" s="31"/>
    </row>
    <row r="34" spans="1:8" s="8" customFormat="1" ht="15.95" customHeight="1" x14ac:dyDescent="0.25">
      <c r="A34" s="22" t="s">
        <v>40</v>
      </c>
      <c r="B34" s="9">
        <v>20.005220000000001</v>
      </c>
      <c r="C34" s="9">
        <v>0</v>
      </c>
      <c r="D34" s="9">
        <v>18.920000000000002</v>
      </c>
      <c r="E34" s="62">
        <f t="shared" si="2"/>
        <v>-1.0852199999999996</v>
      </c>
      <c r="F34" s="31">
        <f t="shared" si="3"/>
        <v>-5.4246841574349072E-2</v>
      </c>
      <c r="G34" s="31"/>
      <c r="H34" s="31"/>
    </row>
    <row r="35" spans="1:8" s="8" customFormat="1" ht="15.95" customHeight="1" x14ac:dyDescent="0.25">
      <c r="A35" s="22" t="s">
        <v>13</v>
      </c>
      <c r="B35" s="9">
        <v>46.009931000000002</v>
      </c>
      <c r="C35" s="9">
        <v>0</v>
      </c>
      <c r="D35" s="9">
        <v>43.53</v>
      </c>
      <c r="E35" s="62">
        <f t="shared" si="2"/>
        <v>-2.4799310000000006</v>
      </c>
      <c r="F35" s="31">
        <f t="shared" si="3"/>
        <v>-5.3899906957043699E-2</v>
      </c>
      <c r="G35" s="31"/>
      <c r="H35" s="31"/>
    </row>
    <row r="36" spans="1:8" s="8" customFormat="1" ht="15.95" customHeight="1" x14ac:dyDescent="0.25">
      <c r="A36" s="21" t="s">
        <v>7</v>
      </c>
      <c r="B36" s="7">
        <f>SUM(B37:B38)</f>
        <v>29.627323000000001</v>
      </c>
      <c r="C36" s="7">
        <f t="shared" ref="C36:D36" si="10">SUM(C37:C38)</f>
        <v>0</v>
      </c>
      <c r="D36" s="7">
        <f t="shared" si="10"/>
        <v>25.19</v>
      </c>
      <c r="E36" s="61">
        <f t="shared" si="2"/>
        <v>-4.4373229999999992</v>
      </c>
      <c r="F36" s="30">
        <f t="shared" si="3"/>
        <v>-0.14977131075932845</v>
      </c>
      <c r="G36" s="30"/>
      <c r="H36" s="30"/>
    </row>
    <row r="37" spans="1:8" s="3" customFormat="1" ht="29.45" customHeight="1" x14ac:dyDescent="0.25">
      <c r="A37" s="22" t="s">
        <v>22</v>
      </c>
      <c r="B37" s="5">
        <v>23.998905000000001</v>
      </c>
      <c r="C37" s="5">
        <v>0</v>
      </c>
      <c r="D37" s="5">
        <v>21.41</v>
      </c>
      <c r="E37" s="63">
        <f t="shared" si="2"/>
        <v>-2.5889050000000005</v>
      </c>
      <c r="F37" s="29">
        <f t="shared" si="3"/>
        <v>-0.10787596350750171</v>
      </c>
      <c r="G37" s="29"/>
      <c r="H37" s="29"/>
    </row>
    <row r="38" spans="1:8" s="8" customFormat="1" ht="15.95" customHeight="1" x14ac:dyDescent="0.25">
      <c r="A38" s="22" t="s">
        <v>14</v>
      </c>
      <c r="B38" s="42">
        <v>5.6284179999999999</v>
      </c>
      <c r="C38" s="42">
        <v>0</v>
      </c>
      <c r="D38" s="42">
        <v>3.78</v>
      </c>
      <c r="E38" s="62">
        <f t="shared" si="2"/>
        <v>-1.8484180000000001</v>
      </c>
      <c r="F38" s="31">
        <f t="shared" si="3"/>
        <v>-0.32840808909359614</v>
      </c>
      <c r="G38" s="31"/>
      <c r="H38" s="31"/>
    </row>
    <row r="39" spans="1:8" s="8" customFormat="1" ht="15.95" customHeight="1" x14ac:dyDescent="0.25">
      <c r="A39" s="20" t="s">
        <v>15</v>
      </c>
      <c r="B39" s="10">
        <f>SUM(B40,B44)</f>
        <v>264.81887899999998</v>
      </c>
      <c r="C39" s="10">
        <f>SUM(C40,C44)</f>
        <v>0</v>
      </c>
      <c r="D39" s="10">
        <f>SUM(D40,D44)</f>
        <v>236.59</v>
      </c>
      <c r="E39" s="64">
        <f t="shared" si="2"/>
        <v>-28.228878999999978</v>
      </c>
      <c r="F39" s="75">
        <f t="shared" si="3"/>
        <v>-0.10659692808381679</v>
      </c>
      <c r="G39" s="30"/>
      <c r="H39" s="30"/>
    </row>
    <row r="40" spans="1:8" s="8" customFormat="1" ht="15.95" customHeight="1" x14ac:dyDescent="0.25">
      <c r="A40" s="21" t="s">
        <v>4</v>
      </c>
      <c r="B40" s="7">
        <f>SUM(B41:B43)</f>
        <v>123.12078899999999</v>
      </c>
      <c r="C40" s="7">
        <f>SUM(C41:C43)</f>
        <v>0</v>
      </c>
      <c r="D40" s="14">
        <f>SUM(D41:D43)</f>
        <v>121.15</v>
      </c>
      <c r="E40" s="61">
        <f t="shared" si="2"/>
        <v>-1.9707889999999821</v>
      </c>
      <c r="F40" s="72">
        <f t="shared" si="3"/>
        <v>-1.6006955575958683E-2</v>
      </c>
      <c r="G40" s="30"/>
      <c r="H40" s="30"/>
    </row>
    <row r="41" spans="1:8" s="8" customFormat="1" ht="15.95" customHeight="1" x14ac:dyDescent="0.25">
      <c r="A41" s="22" t="s">
        <v>16</v>
      </c>
      <c r="B41" s="42">
        <v>13.131436000000001</v>
      </c>
      <c r="C41" s="42">
        <v>0</v>
      </c>
      <c r="D41" s="42">
        <v>37.6</v>
      </c>
      <c r="E41" s="62">
        <f t="shared" si="2"/>
        <v>24.468564000000001</v>
      </c>
      <c r="F41" s="31">
        <f t="shared" si="3"/>
        <v>1.8633578231657222</v>
      </c>
      <c r="G41" s="31"/>
      <c r="H41" s="31"/>
    </row>
    <row r="42" spans="1:8" s="8" customFormat="1" ht="15.95" customHeight="1" x14ac:dyDescent="0.25">
      <c r="A42" s="22" t="s">
        <v>17</v>
      </c>
      <c r="B42" s="42">
        <v>89.987172999999999</v>
      </c>
      <c r="C42" s="42">
        <v>0</v>
      </c>
      <c r="D42" s="42">
        <v>74.09</v>
      </c>
      <c r="E42" s="62">
        <f t="shared" si="2"/>
        <v>-15.897172999999995</v>
      </c>
      <c r="F42" s="31">
        <f t="shared" si="3"/>
        <v>-0.17666043359312994</v>
      </c>
      <c r="G42" s="31"/>
      <c r="H42" s="31"/>
    </row>
    <row r="43" spans="1:8" s="8" customFormat="1" ht="17.100000000000001" customHeight="1" x14ac:dyDescent="0.25">
      <c r="A43" s="22" t="s">
        <v>39</v>
      </c>
      <c r="B43" s="9">
        <v>20.002179999999999</v>
      </c>
      <c r="C43" s="9">
        <v>0</v>
      </c>
      <c r="D43" s="9">
        <v>9.4600000000000009</v>
      </c>
      <c r="E43" s="62">
        <f t="shared" si="2"/>
        <v>-10.542179999999998</v>
      </c>
      <c r="F43" s="31">
        <f t="shared" si="3"/>
        <v>-0.52705155138089943</v>
      </c>
      <c r="G43" s="31"/>
      <c r="H43" s="31"/>
    </row>
    <row r="44" spans="1:8" s="8" customFormat="1" ht="15.95" customHeight="1" x14ac:dyDescent="0.25">
      <c r="A44" s="21" t="s">
        <v>7</v>
      </c>
      <c r="B44" s="7">
        <f>SUM(B45:B47)</f>
        <v>141.69808999999998</v>
      </c>
      <c r="C44" s="7">
        <f>SUM(C45:C47)</f>
        <v>0</v>
      </c>
      <c r="D44" s="7">
        <f>SUM(D45:D47)</f>
        <v>115.44</v>
      </c>
      <c r="E44" s="67">
        <f t="shared" si="2"/>
        <v>-26.258089999999982</v>
      </c>
      <c r="F44" s="30">
        <f t="shared" si="3"/>
        <v>-0.18531011956477314</v>
      </c>
      <c r="G44" s="30"/>
      <c r="H44" s="30"/>
    </row>
    <row r="45" spans="1:8" s="8" customFormat="1" ht="15.95" customHeight="1" x14ac:dyDescent="0.25">
      <c r="A45" s="22" t="s">
        <v>18</v>
      </c>
      <c r="B45" s="9">
        <v>66.508089999999996</v>
      </c>
      <c r="C45" s="9">
        <v>0</v>
      </c>
      <c r="D45" s="9">
        <v>70.97</v>
      </c>
      <c r="E45" s="62">
        <f t="shared" si="2"/>
        <v>4.4619100000000032</v>
      </c>
      <c r="F45" s="31">
        <f t="shared" si="3"/>
        <v>6.7088229416902567E-2</v>
      </c>
      <c r="G45" s="31"/>
      <c r="H45" s="31"/>
    </row>
    <row r="46" spans="1:8" s="8" customFormat="1" ht="15.95" customHeight="1" x14ac:dyDescent="0.25">
      <c r="A46" s="22" t="s">
        <v>47</v>
      </c>
      <c r="B46" s="48">
        <v>64.5</v>
      </c>
      <c r="C46" s="48">
        <v>0</v>
      </c>
      <c r="D46" s="48">
        <v>44.47</v>
      </c>
      <c r="E46" s="66">
        <f t="shared" si="2"/>
        <v>-20.03</v>
      </c>
      <c r="F46" s="31">
        <f t="shared" si="3"/>
        <v>-0.31054263565891477</v>
      </c>
      <c r="G46" s="31"/>
      <c r="H46" s="31"/>
    </row>
    <row r="47" spans="1:8" s="8" customFormat="1" ht="15.95" customHeight="1" x14ac:dyDescent="0.25">
      <c r="A47" s="22" t="s">
        <v>48</v>
      </c>
      <c r="B47" s="47">
        <v>10.69</v>
      </c>
      <c r="C47" s="47">
        <v>0</v>
      </c>
      <c r="D47" s="47">
        <v>0</v>
      </c>
      <c r="E47" s="66">
        <f t="shared" ref="E47" si="11">D47-B47</f>
        <v>-10.69</v>
      </c>
      <c r="F47" s="31">
        <f t="shared" ref="F47" si="12">IF(B47=0,"N/A",E47/B47)</f>
        <v>-1</v>
      </c>
      <c r="G47" s="31"/>
      <c r="H47" s="31"/>
    </row>
    <row r="48" spans="1:8" s="8" customFormat="1" ht="15.95" customHeight="1" thickBot="1" x14ac:dyDescent="0.3">
      <c r="A48" s="24" t="s">
        <v>19</v>
      </c>
      <c r="B48" s="18">
        <f>SUM(B39,B25,B17,B7)</f>
        <v>934.52825099999995</v>
      </c>
      <c r="C48" s="18">
        <f>SUM(C39,C25,C17,C7)</f>
        <v>0</v>
      </c>
      <c r="D48" s="18">
        <f>SUM(D39,D25,D17,D7)</f>
        <v>930.93</v>
      </c>
      <c r="E48" s="68">
        <f t="shared" si="2"/>
        <v>-3.5982510000000048</v>
      </c>
      <c r="F48" s="76">
        <f t="shared" si="3"/>
        <v>-3.8503394585981381E-3</v>
      </c>
      <c r="G48" s="30"/>
      <c r="H48" s="30"/>
    </row>
    <row r="49" spans="1:8" s="8" customFormat="1" ht="15.95" customHeight="1" x14ac:dyDescent="0.25">
      <c r="A49" s="25" t="s">
        <v>20</v>
      </c>
      <c r="B49" s="11">
        <f>SUM(B8,B18,B26,B40)</f>
        <v>215.040008</v>
      </c>
      <c r="C49" s="11">
        <f>SUM(C8,C18,C26,C40)</f>
        <v>0</v>
      </c>
      <c r="D49" s="11">
        <f>SUM(D8,D18,D26,D40)</f>
        <v>259.29999999999995</v>
      </c>
      <c r="E49" s="69">
        <f t="shared" si="2"/>
        <v>44.259991999999954</v>
      </c>
      <c r="F49" s="30">
        <f t="shared" si="3"/>
        <v>0.20582212775959324</v>
      </c>
      <c r="G49" s="30"/>
      <c r="H49" s="30"/>
    </row>
    <row r="50" spans="1:8" s="8" customFormat="1" ht="15.95" customHeight="1" x14ac:dyDescent="0.25">
      <c r="A50" s="26" t="s">
        <v>31</v>
      </c>
      <c r="B50" s="12">
        <f>SUM(B11,B31)</f>
        <v>249.634129</v>
      </c>
      <c r="C50" s="12">
        <f>SUM(C11,C31)</f>
        <v>0</v>
      </c>
      <c r="D50" s="12">
        <f>SUM(D11,D31)</f>
        <v>241.38</v>
      </c>
      <c r="E50" s="69">
        <f t="shared" si="2"/>
        <v>-8.254129000000006</v>
      </c>
      <c r="F50" s="30">
        <f t="shared" si="3"/>
        <v>-3.3064905960835209E-2</v>
      </c>
      <c r="G50" s="30"/>
      <c r="H50" s="30"/>
    </row>
    <row r="51" spans="1:8" s="13" customFormat="1" ht="15.95" customHeight="1" thickBot="1" x14ac:dyDescent="0.3">
      <c r="A51" s="27" t="s">
        <v>21</v>
      </c>
      <c r="B51" s="12">
        <f>SUM(B14,B20,B36,B44)</f>
        <v>469.85411399999998</v>
      </c>
      <c r="C51" s="12">
        <f>SUM(C14,C20,C36,C44)</f>
        <v>0</v>
      </c>
      <c r="D51" s="17">
        <f>SUM(D14,D20,D36,D44)</f>
        <v>430.24999999999994</v>
      </c>
      <c r="E51" s="70">
        <f t="shared" si="2"/>
        <v>-39.604114000000038</v>
      </c>
      <c r="F51" s="77">
        <f t="shared" si="3"/>
        <v>-8.429023567089601E-2</v>
      </c>
      <c r="G51" s="30"/>
      <c r="H51" s="30"/>
    </row>
    <row r="52" spans="1:8" ht="27" customHeight="1" x14ac:dyDescent="0.2">
      <c r="A52" s="54" t="s">
        <v>49</v>
      </c>
      <c r="B52" s="54"/>
      <c r="C52" s="54"/>
      <c r="D52" s="54"/>
      <c r="E52" s="54"/>
      <c r="F52" s="54"/>
      <c r="G52" s="36"/>
      <c r="H52" s="36"/>
    </row>
    <row r="53" spans="1:8" ht="27" customHeight="1" x14ac:dyDescent="0.2">
      <c r="A53" s="51" t="s">
        <v>50</v>
      </c>
      <c r="B53" s="51"/>
      <c r="C53" s="51"/>
      <c r="D53" s="51"/>
      <c r="E53" s="51"/>
      <c r="F53" s="51"/>
      <c r="G53" s="37"/>
      <c r="H53" s="37"/>
    </row>
    <row r="54" spans="1:8" ht="27" customHeight="1" x14ac:dyDescent="0.2">
      <c r="A54" s="51" t="s">
        <v>44</v>
      </c>
      <c r="B54" s="51"/>
      <c r="C54" s="51"/>
      <c r="D54" s="51"/>
      <c r="E54" s="51"/>
      <c r="F54" s="51"/>
      <c r="G54" s="37"/>
      <c r="H54" s="37"/>
    </row>
    <row r="55" spans="1:8" ht="27" customHeight="1" x14ac:dyDescent="0.2">
      <c r="A55" s="51" t="s">
        <v>45</v>
      </c>
      <c r="B55" s="51"/>
      <c r="C55" s="51"/>
      <c r="D55" s="51"/>
      <c r="E55" s="51"/>
      <c r="F55" s="51"/>
      <c r="G55" s="37"/>
      <c r="H55" s="37"/>
    </row>
  </sheetData>
  <mergeCells count="12">
    <mergeCell ref="A1:F1"/>
    <mergeCell ref="A2:F2"/>
    <mergeCell ref="A3:F3"/>
    <mergeCell ref="A4:F4"/>
    <mergeCell ref="E5:F5"/>
    <mergeCell ref="A53:F53"/>
    <mergeCell ref="A54:F54"/>
    <mergeCell ref="A55:F55"/>
    <mergeCell ref="B5:B6"/>
    <mergeCell ref="C5:C6"/>
    <mergeCell ref="D5:D6"/>
    <mergeCell ref="A52:F52"/>
  </mergeCells>
  <printOptions horizontalCentered="1"/>
  <pageMargins left="0.5" right="0.5" top="0.5" bottom="0.5" header="0.3" footer="0.3"/>
  <pageSetup scale="60" orientation="landscape" r:id="rId1"/>
  <ignoredErrors>
    <ignoredError sqref="B39:D40 E48:F51 B18:C18 B20:C20 B25:D25 B31:C31 C36:D36 E8:F14 E15 E16:F46 B17:C17 B26: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EHR_Div&amp;Pgm Summary</vt:lpstr>
      <vt:lpstr>'EHR_Div&amp;Pgm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Jones, Thomas J</cp:lastModifiedBy>
  <cp:lastPrinted>2015-09-03T13:31:36Z</cp:lastPrinted>
  <dcterms:created xsi:type="dcterms:W3CDTF">2015-01-29T19:07:44Z</dcterms:created>
  <dcterms:modified xsi:type="dcterms:W3CDTF">2020-02-05T16:35:17Z</dcterms:modified>
</cp:coreProperties>
</file>