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defaultThemeVersion="124226"/>
  <xr:revisionPtr revIDLastSave="0" documentId="13_ncr:1_{2F5A2FCD-CAFD-415B-9CDC-618B56E96749}" xr6:coauthVersionLast="45" xr6:coauthVersionMax="45" xr10:uidLastSave="{00000000-0000-0000-0000-000000000000}"/>
  <bookViews>
    <workbookView xWindow="-120" yWindow="-120" windowWidth="29040" windowHeight="15840" xr2:uid="{00000000-000D-0000-FFFF-FFFF00000000}"/>
  </bookViews>
  <sheets>
    <sheet name="CoSTEM - FY21 Req" sheetId="1" r:id="rId1"/>
  </sheets>
  <definedNames>
    <definedName name="_xlnm.Print_Area" localSheetId="0">'CoSTEM - FY21 Req'!$A$1:$G$50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1" l="1"/>
  <c r="F18" i="1"/>
  <c r="F24" i="1" l="1"/>
  <c r="G24" i="1" s="1"/>
  <c r="F36" i="1" l="1"/>
  <c r="G36" i="1" s="1"/>
  <c r="F25" i="1" l="1"/>
  <c r="G25" i="1" s="1"/>
  <c r="F23" i="1"/>
  <c r="G23" i="1" s="1"/>
  <c r="D48" i="1" l="1"/>
  <c r="D17" i="1"/>
  <c r="E48" i="1"/>
  <c r="C48" i="1"/>
  <c r="F31" i="1"/>
  <c r="G31" i="1" s="1"/>
  <c r="C45" i="1"/>
  <c r="F43" i="1"/>
  <c r="G43" i="1" s="1"/>
  <c r="D45" i="1"/>
  <c r="F39" i="1"/>
  <c r="G39" i="1" s="1"/>
  <c r="C38" i="1"/>
  <c r="C47" i="1" s="1"/>
  <c r="F44" i="1"/>
  <c r="G44" i="1" s="1"/>
  <c r="E45" i="1"/>
  <c r="F15" i="1"/>
  <c r="G15" i="1" s="1"/>
  <c r="F21" i="1"/>
  <c r="G21" i="1" s="1"/>
  <c r="F28" i="1"/>
  <c r="G28" i="1" s="1"/>
  <c r="F33" i="1"/>
  <c r="G33" i="1" s="1"/>
  <c r="F42" i="1"/>
  <c r="G42" i="1" s="1"/>
  <c r="D8" i="1"/>
  <c r="F14" i="1"/>
  <c r="G14" i="1" s="1"/>
  <c r="F20" i="1"/>
  <c r="G20" i="1" s="1"/>
  <c r="F27" i="1"/>
  <c r="G27" i="1" s="1"/>
  <c r="F32" i="1"/>
  <c r="G32" i="1" s="1"/>
  <c r="F22" i="1"/>
  <c r="G22" i="1" s="1"/>
  <c r="F29" i="1"/>
  <c r="G29" i="1" s="1"/>
  <c r="F34" i="1"/>
  <c r="G34" i="1" s="1"/>
  <c r="F35" i="1"/>
  <c r="G35" i="1" s="1"/>
  <c r="F26" i="1"/>
  <c r="G26" i="1" s="1"/>
  <c r="F40" i="1"/>
  <c r="G40" i="1" s="1"/>
  <c r="E8" i="1"/>
  <c r="C11" i="1"/>
  <c r="F13" i="1"/>
  <c r="G13" i="1" s="1"/>
  <c r="F12" i="1"/>
  <c r="G12" i="1" s="1"/>
  <c r="E11" i="1"/>
  <c r="D11" i="1"/>
  <c r="F16" i="1"/>
  <c r="G16" i="1" s="1"/>
  <c r="F41" i="1"/>
  <c r="G41" i="1" s="1"/>
  <c r="D38" i="1"/>
  <c r="E38" i="1"/>
  <c r="F19" i="1"/>
  <c r="G19" i="1" s="1"/>
  <c r="F9" i="1"/>
  <c r="G9" i="1" s="1"/>
  <c r="F10" i="1"/>
  <c r="G10" i="1" s="1"/>
  <c r="C8" i="1"/>
  <c r="C46" i="1"/>
  <c r="E17" i="1"/>
  <c r="C17" i="1" l="1"/>
  <c r="C37" i="1" s="1"/>
  <c r="F38" i="1"/>
  <c r="G38" i="1" s="1"/>
  <c r="D47" i="1"/>
  <c r="F11" i="1"/>
  <c r="G11" i="1" s="1"/>
  <c r="F48" i="1"/>
  <c r="G48" i="1" s="1"/>
  <c r="F45" i="1"/>
  <c r="G45" i="1" s="1"/>
  <c r="E47" i="1"/>
  <c r="F8" i="1"/>
  <c r="G8" i="1" s="1"/>
  <c r="E46" i="1"/>
  <c r="F30" i="1"/>
  <c r="G30" i="1" s="1"/>
  <c r="D46" i="1"/>
  <c r="C49" i="1"/>
  <c r="E49" i="1" l="1"/>
  <c r="F49" i="1" s="1"/>
  <c r="G49" i="1" s="1"/>
  <c r="E37" i="1"/>
  <c r="D49" i="1"/>
  <c r="F47" i="1"/>
  <c r="G47" i="1" s="1"/>
  <c r="D37" i="1"/>
  <c r="F46" i="1"/>
  <c r="G46" i="1" s="1"/>
  <c r="F17" i="1"/>
  <c r="G17" i="1" s="1"/>
  <c r="F37" i="1" l="1"/>
  <c r="G37" i="1" s="1"/>
</calcChain>
</file>

<file path=xl/sharedStrings.xml><?xml version="1.0" encoding="utf-8"?>
<sst xmlns="http://schemas.openxmlformats.org/spreadsheetml/2006/main" count="83" uniqueCount="60">
  <si>
    <t>(Dollars in Millions)</t>
  </si>
  <si>
    <t>Amount</t>
  </si>
  <si>
    <t>Percent</t>
  </si>
  <si>
    <t>Minority-Serving Institutions</t>
  </si>
  <si>
    <t>NSF Scholarships in STEM (S-STEM) (H-1B)</t>
  </si>
  <si>
    <t>Robert Noyce Scholarship (Noyce) Program</t>
  </si>
  <si>
    <t>Advanced Technological Education (ATE)</t>
  </si>
  <si>
    <t>Advancing Informal STEM Learning (AISL)</t>
  </si>
  <si>
    <t>Improving Undergraduate STEM Education (IUSE)</t>
  </si>
  <si>
    <t>International Research Experiences for Students (IRES)</t>
  </si>
  <si>
    <t>Louis Stokes Alliances for Minority Participation (LSAMP)</t>
  </si>
  <si>
    <t>NSF Postdoctoral Programs</t>
  </si>
  <si>
    <t>Geosciences Postdoctoral Fellowships</t>
  </si>
  <si>
    <t>Postdoctoral Research Fellowships in Biology (PRFB)</t>
  </si>
  <si>
    <t>SPRF-Broadening Participation</t>
  </si>
  <si>
    <t>UG</t>
  </si>
  <si>
    <t>G</t>
  </si>
  <si>
    <t>O&amp;I</t>
  </si>
  <si>
    <t>K-12</t>
  </si>
  <si>
    <t xml:space="preserve">Total, NSF STEM Education </t>
  </si>
  <si>
    <t>K-12 STEM Education Programs (K-12) Subtotal</t>
  </si>
  <si>
    <t>Undergraduate STEM Education Programs (UG) Subtotal</t>
  </si>
  <si>
    <t>Other Grant Programs</t>
  </si>
  <si>
    <t>NSF Research Traineeship (NRT)</t>
  </si>
  <si>
    <t>Discovery Research PreK-12 (DRK-12)</t>
  </si>
  <si>
    <t>SPRF-Fundamental Research</t>
  </si>
  <si>
    <t>NATIONAL SCIENCE FOUNDATION</t>
  </si>
  <si>
    <t>CoSTEM INVENTORY AND POSTDOCTORAL FELLOWSHIP PROGRAMS</t>
  </si>
  <si>
    <t>BY LEVEL OF EDUCATION</t>
  </si>
  <si>
    <t>Historically Black Colleges and Universities Undergraduate 
   Program (HBCU-UP)</t>
  </si>
  <si>
    <t>Tribal Colleges and Universities Program (TCUP)</t>
  </si>
  <si>
    <t>Fellowships and Scholarships</t>
  </si>
  <si>
    <t>Innovative Technology Experiences for Teachers and 
   Students (ITEST) (H1-B)</t>
  </si>
  <si>
    <t>Emerging Frontiers in Research and Innovation (EFRI) 
   Research Experience and Mentoring (REM)</t>
  </si>
  <si>
    <t>Research Experiences for Undergraduates (REU) - Sites 
   and Supplements</t>
  </si>
  <si>
    <t>Research Experiences for Teachers (RET) in Engineering 
   and Computer Science</t>
  </si>
  <si>
    <t>Alliances for Graduate Education and the Professoriate 
   (AGEP)</t>
  </si>
  <si>
    <t>Training-based Workforce Development for Advanced
   Cyberinfrastructure (CyberTraining)</t>
  </si>
  <si>
    <t>Excellence Awards in Science and Engineering  (EASE)</t>
  </si>
  <si>
    <t>Inclusion across the Nation of Communities of
   Learners of Underrepresented Discoverers in
   Engineering and Science (NSF INCLUDES)</t>
  </si>
  <si>
    <t>Subtotal, Above Categories (CoSTEM Inventory
   Programs)</t>
  </si>
  <si>
    <t>Astronomy and Astrophysics Postdoctoral
   Fellowships (AAPF)</t>
  </si>
  <si>
    <t>Mathematical Sciences Postdoctoral Research
    Fellowships (MSPRF)</t>
  </si>
  <si>
    <t>Graduate and Professional STEM Education Programs
   (G) Subtotal</t>
  </si>
  <si>
    <t>Outreach and Informal STEM Education Programs
   (O&amp;I) Subtotal</t>
  </si>
  <si>
    <t>Graduate Research Fellowship Program (GRFP)</t>
  </si>
  <si>
    <t>Harnessing the Data Revolution (HDR): Data Science 
   Corps (DSC)</t>
  </si>
  <si>
    <t>FY 2021 BUDGET REQUEST TO CONGRESS</t>
  </si>
  <si>
    <t>FY 2019
Actual</t>
  </si>
  <si>
    <t>FY 2020
(TBD)</t>
  </si>
  <si>
    <t>FY 2021
 Request</t>
  </si>
  <si>
    <t>FY 2021 Request
change over
FY 2019 Actual</t>
  </si>
  <si>
    <t>IUSE: Hispanic Serving Institutions Program (HSI) Program</t>
  </si>
  <si>
    <r>
      <t>EHR Core Research (ECR)</t>
    </r>
    <r>
      <rPr>
        <vertAlign val="superscript"/>
        <sz val="11"/>
        <color rgb="FF000000"/>
        <rFont val="Arial"/>
        <family val="2"/>
      </rPr>
      <t>2</t>
    </r>
  </si>
  <si>
    <r>
      <t>STEM + Computing (STEM+C) Partnerships</t>
    </r>
    <r>
      <rPr>
        <vertAlign val="superscript"/>
        <sz val="11"/>
        <color rgb="FF000000"/>
        <rFont val="Arial"/>
        <family val="2"/>
      </rPr>
      <t>1</t>
    </r>
    <r>
      <rPr>
        <sz val="11"/>
        <color indexed="8"/>
        <rFont val="Arial"/>
        <family val="2"/>
      </rPr>
      <t xml:space="preserve"> </t>
    </r>
  </si>
  <si>
    <r>
      <t>Computer Science for All (CSforAll)</t>
    </r>
    <r>
      <rPr>
        <vertAlign val="superscript"/>
        <sz val="11"/>
        <color rgb="FF000000"/>
        <rFont val="Arial"/>
        <family val="2"/>
      </rPr>
      <t>1</t>
    </r>
  </si>
  <si>
    <r>
      <rPr>
        <vertAlign val="superscript"/>
        <sz val="9"/>
        <rFont val="Arial"/>
        <family val="2"/>
      </rPr>
      <t>1</t>
    </r>
    <r>
      <rPr>
        <sz val="9"/>
        <rFont val="Arial"/>
        <family val="2"/>
      </rPr>
      <t xml:space="preserve"> In FY 2019, CSforAll was supported as a component of  STEM+C. The FY 2019 Actual is shown for comparison purposes only. In FY 2020, funding for STEM+C moves to implement CSforAll as a freestanding program and to expand EHR's computer science education portfolio through existing programs.</t>
    </r>
  </si>
  <si>
    <t>[20.00]</t>
  </si>
  <si>
    <t>CyberCorps®: Scholarship for Service (SFS)</t>
  </si>
  <si>
    <r>
      <rPr>
        <vertAlign val="superscript"/>
        <sz val="9"/>
        <rFont val="Arial"/>
        <family val="2"/>
      </rPr>
      <t>2</t>
    </r>
    <r>
      <rPr>
        <sz val="9"/>
        <rFont val="Arial"/>
        <family val="2"/>
      </rPr>
      <t xml:space="preserve"> ECR was not included in previous years, but recent evaluations by EHR determined that ECR does meet the CoSTEM inclusion criteria. Beginning with the 
FY 2021 Budget Request to Congress ECR is included.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</si>
</sst>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quot;-&quot;??"/>
    <numFmt numFmtId="165" formatCode="0.0%;\-0.0%;&quot;-&quot;??"/>
    <numFmt numFmtId="166" formatCode="&quot;$&quot;#,##0.00;\-&quot;$&quot;#,##0.00;&quot;-&quot;??"/>
  </numFmts>
  <fonts count="12" x14ac:knownFonts="1">
    <font>
      <sz val="10"/>
      <name val="Arial"/>
    </font>
    <font>
      <sz val="11"/>
      <color theme="1"/>
      <name val="Calibri"/>
      <family val="2"/>
      <scheme val="minor"/>
    </font>
    <font>
      <sz val="10"/>
      <name val="Arial"/>
      <family val="2"/>
    </font>
    <font>
      <b/>
      <sz val="11"/>
      <name val="Arial"/>
      <family val="2"/>
    </font>
    <font>
      <sz val="11"/>
      <name val="Arial"/>
      <family val="2"/>
    </font>
    <font>
      <b/>
      <sz val="11"/>
      <color indexed="8"/>
      <name val="Arial"/>
      <family val="2"/>
    </font>
    <font>
      <sz val="11"/>
      <color theme="1"/>
      <name val="Arial"/>
      <family val="2"/>
    </font>
    <font>
      <sz val="11"/>
      <color indexed="8"/>
      <name val="Arial"/>
      <family val="2"/>
    </font>
    <font>
      <b/>
      <sz val="11"/>
      <color theme="1"/>
      <name val="Arial"/>
      <family val="2"/>
    </font>
    <font>
      <sz val="9"/>
      <name val="Arial"/>
      <family val="2"/>
    </font>
    <font>
      <vertAlign val="superscript"/>
      <sz val="11"/>
      <color rgb="FF000000"/>
      <name val="Arial"/>
      <family val="2"/>
    </font>
    <font>
      <vertAlign val="superscript"/>
      <sz val="9"/>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s>
  <cellStyleXfs count="4">
    <xf numFmtId="0" fontId="0" fillId="0" borderId="0"/>
    <xf numFmtId="0" fontId="2" fillId="0" borderId="0"/>
    <xf numFmtId="0" fontId="1" fillId="0" borderId="0"/>
    <xf numFmtId="9" fontId="1" fillId="0" borderId="0" applyFont="0" applyFill="0" applyBorder="0" applyAlignment="0" applyProtection="0"/>
  </cellStyleXfs>
  <cellXfs count="84">
    <xf numFmtId="0" fontId="0" fillId="0" borderId="0" xfId="0"/>
    <xf numFmtId="0" fontId="4" fillId="0" borderId="0" xfId="0" applyFont="1" applyAlignment="1"/>
    <xf numFmtId="0" fontId="4" fillId="0" borderId="0" xfId="0" applyFont="1" applyFill="1"/>
    <xf numFmtId="0" fontId="4" fillId="0" borderId="0" xfId="0" applyFont="1"/>
    <xf numFmtId="166" fontId="3" fillId="2" borderId="8" xfId="2" applyNumberFormat="1" applyFont="1" applyFill="1" applyBorder="1" applyAlignment="1">
      <alignment vertical="top"/>
    </xf>
    <xf numFmtId="0" fontId="4" fillId="0" borderId="12" xfId="2" applyFont="1" applyFill="1" applyBorder="1" applyAlignment="1">
      <alignment horizontal="center" vertical="top"/>
    </xf>
    <xf numFmtId="0" fontId="7" fillId="0" borderId="0" xfId="2" applyFont="1" applyFill="1" applyBorder="1" applyAlignment="1" applyProtection="1">
      <alignment wrapText="1" readingOrder="1"/>
      <protection locked="0"/>
    </xf>
    <xf numFmtId="0" fontId="4" fillId="0" borderId="9" xfId="2" applyFont="1" applyFill="1" applyBorder="1" applyAlignment="1">
      <alignment horizontal="center" vertical="top"/>
    </xf>
    <xf numFmtId="0" fontId="7" fillId="0" borderId="3" xfId="2" applyFont="1" applyFill="1" applyBorder="1" applyAlignment="1" applyProtection="1">
      <alignment wrapText="1" readingOrder="1"/>
      <protection locked="0"/>
    </xf>
    <xf numFmtId="166" fontId="3" fillId="2" borderId="4" xfId="2" applyNumberFormat="1" applyFont="1" applyFill="1" applyBorder="1" applyAlignment="1">
      <alignment vertical="top"/>
    </xf>
    <xf numFmtId="0" fontId="4" fillId="0" borderId="0" xfId="2" applyFont="1" applyFill="1" applyBorder="1" applyAlignment="1" applyProtection="1">
      <alignment wrapText="1" readingOrder="1"/>
      <protection locked="0"/>
    </xf>
    <xf numFmtId="0" fontId="7" fillId="0" borderId="0" xfId="2" applyFont="1" applyFill="1" applyBorder="1" applyAlignment="1" applyProtection="1">
      <alignment vertical="top" wrapText="1" readingOrder="1"/>
      <protection locked="0"/>
    </xf>
    <xf numFmtId="0" fontId="7" fillId="0" borderId="0" xfId="2" applyFont="1" applyFill="1" applyBorder="1" applyAlignment="1" applyProtection="1">
      <alignment vertical="top"/>
      <protection locked="0"/>
    </xf>
    <xf numFmtId="166" fontId="3" fillId="3" borderId="6" xfId="2" applyNumberFormat="1" applyFont="1" applyFill="1" applyBorder="1" applyAlignment="1">
      <alignment vertical="top"/>
    </xf>
    <xf numFmtId="0" fontId="7" fillId="2" borderId="9" xfId="2" applyFont="1" applyFill="1" applyBorder="1" applyAlignment="1" applyProtection="1">
      <alignment horizontal="center" wrapText="1" readingOrder="1"/>
      <protection locked="0"/>
    </xf>
    <xf numFmtId="0" fontId="5" fillId="2" borderId="3" xfId="2" applyFont="1" applyFill="1" applyBorder="1" applyAlignment="1" applyProtection="1">
      <alignment wrapText="1" readingOrder="1"/>
      <protection locked="0"/>
    </xf>
    <xf numFmtId="166" fontId="3" fillId="2" borderId="3" xfId="2" applyNumberFormat="1" applyFont="1" applyFill="1" applyBorder="1" applyAlignment="1">
      <alignment vertical="top"/>
    </xf>
    <xf numFmtId="0" fontId="7" fillId="0" borderId="14" xfId="2" applyFont="1" applyFill="1" applyBorder="1" applyAlignment="1" applyProtection="1">
      <alignment horizontal="center" readingOrder="1"/>
      <protection locked="0"/>
    </xf>
    <xf numFmtId="0" fontId="4" fillId="0" borderId="12" xfId="2" applyFont="1" applyFill="1" applyBorder="1" applyAlignment="1"/>
    <xf numFmtId="0" fontId="4" fillId="0" borderId="9" xfId="2" applyFont="1" applyFill="1" applyBorder="1" applyAlignment="1"/>
    <xf numFmtId="166" fontId="3" fillId="0" borderId="4" xfId="2" applyNumberFormat="1" applyFont="1" applyFill="1" applyBorder="1" applyAlignment="1">
      <alignment vertical="top"/>
    </xf>
    <xf numFmtId="0" fontId="1" fillId="0" borderId="0" xfId="2" applyFill="1"/>
    <xf numFmtId="0" fontId="6" fillId="0" borderId="0" xfId="2" applyFont="1" applyFill="1"/>
    <xf numFmtId="0" fontId="7" fillId="0" borderId="0" xfId="2" applyFont="1" applyFill="1" applyBorder="1" applyAlignment="1" applyProtection="1">
      <alignment wrapText="1"/>
      <protection locked="0"/>
    </xf>
    <xf numFmtId="166" fontId="3" fillId="0" borderId="4" xfId="2" applyNumberFormat="1" applyFont="1" applyFill="1" applyBorder="1" applyAlignment="1"/>
    <xf numFmtId="0" fontId="4" fillId="0" borderId="0" xfId="0" applyFont="1"/>
    <xf numFmtId="0" fontId="4" fillId="0" borderId="0" xfId="0" applyFont="1"/>
    <xf numFmtId="0" fontId="4" fillId="0" borderId="0" xfId="0" applyFont="1"/>
    <xf numFmtId="0" fontId="4" fillId="0" borderId="0" xfId="0" applyFont="1" applyFill="1" applyAlignment="1">
      <alignment vertical="top" wrapText="1"/>
    </xf>
    <xf numFmtId="164" fontId="7" fillId="0" borderId="0" xfId="2" applyNumberFormat="1" applyFont="1" applyFill="1" applyBorder="1" applyAlignment="1" applyProtection="1">
      <alignment vertical="top"/>
      <protection locked="0"/>
    </xf>
    <xf numFmtId="164" fontId="7" fillId="0" borderId="5" xfId="2" applyNumberFormat="1" applyFont="1" applyFill="1" applyBorder="1" applyAlignment="1" applyProtection="1">
      <alignment vertical="top"/>
      <protection locked="0"/>
    </xf>
    <xf numFmtId="164" fontId="7" fillId="0" borderId="3" xfId="2" applyNumberFormat="1" applyFont="1" applyFill="1" applyBorder="1" applyAlignment="1" applyProtection="1">
      <alignment vertical="top"/>
      <protection locked="0"/>
    </xf>
    <xf numFmtId="164" fontId="7" fillId="0" borderId="0" xfId="2" applyNumberFormat="1" applyFont="1" applyFill="1" applyBorder="1" applyAlignment="1" applyProtection="1">
      <alignment horizontal="right" vertical="top"/>
      <protection locked="0"/>
    </xf>
    <xf numFmtId="164" fontId="4" fillId="0" borderId="0" xfId="2" applyNumberFormat="1" applyFont="1" applyFill="1" applyBorder="1" applyAlignment="1" applyProtection="1">
      <alignment vertical="top"/>
      <protection locked="0"/>
    </xf>
    <xf numFmtId="0" fontId="4" fillId="0" borderId="0" xfId="0" applyFont="1" applyFill="1" applyBorder="1"/>
    <xf numFmtId="0" fontId="4" fillId="0" borderId="0" xfId="0" applyFont="1" applyFill="1" applyBorder="1" applyAlignment="1">
      <alignment horizontal="left" vertical="top" wrapText="1"/>
    </xf>
    <xf numFmtId="0" fontId="7" fillId="0" borderId="0" xfId="2" applyFont="1" applyFill="1" applyBorder="1" applyAlignment="1" applyProtection="1">
      <alignment vertical="top" wrapText="1"/>
      <protection locked="0"/>
    </xf>
    <xf numFmtId="0" fontId="9" fillId="0" borderId="0" xfId="2" applyFont="1" applyFill="1" applyBorder="1" applyAlignment="1">
      <alignment horizontal="left" vertical="top" wrapText="1"/>
    </xf>
    <xf numFmtId="0" fontId="3" fillId="0" borderId="0" xfId="2" applyFont="1" applyFill="1" applyAlignment="1" applyProtection="1">
      <alignment horizontal="center" wrapText="1" readingOrder="1"/>
      <protection locked="0"/>
    </xf>
    <xf numFmtId="0" fontId="2" fillId="0" borderId="2" xfId="2" applyFont="1" applyFill="1" applyBorder="1" applyAlignment="1" applyProtection="1">
      <alignment horizontal="center" wrapText="1" readingOrder="1"/>
      <protection locked="0"/>
    </xf>
    <xf numFmtId="0" fontId="5" fillId="0" borderId="13" xfId="2" applyFont="1" applyFill="1" applyBorder="1" applyAlignment="1" applyProtection="1">
      <alignment horizontal="left" readingOrder="1"/>
      <protection locked="0"/>
    </xf>
    <xf numFmtId="0" fontId="5" fillId="0" borderId="4" xfId="2" applyFont="1" applyFill="1" applyBorder="1" applyAlignment="1" applyProtection="1">
      <alignment horizontal="left" readingOrder="1"/>
      <protection locked="0"/>
    </xf>
    <xf numFmtId="0" fontId="5" fillId="3" borderId="7" xfId="2" applyFont="1" applyFill="1" applyBorder="1" applyAlignment="1" applyProtection="1">
      <alignment horizontal="left" wrapText="1" readingOrder="1"/>
      <protection locked="0"/>
    </xf>
    <xf numFmtId="0" fontId="5" fillId="3" borderId="6" xfId="2" applyFont="1" applyFill="1" applyBorder="1" applyAlignment="1" applyProtection="1">
      <alignment horizontal="left" wrapText="1" readingOrder="1"/>
      <protection locked="0"/>
    </xf>
    <xf numFmtId="0" fontId="5" fillId="0" borderId="13" xfId="2" applyFont="1" applyFill="1" applyBorder="1" applyAlignment="1" applyProtection="1">
      <alignment horizontal="left" wrapText="1" readingOrder="1"/>
      <protection locked="0"/>
    </xf>
    <xf numFmtId="0" fontId="5" fillId="0" borderId="4" xfId="2" applyFont="1" applyFill="1" applyBorder="1" applyAlignment="1" applyProtection="1">
      <alignment horizontal="left" wrapText="1" readingOrder="1"/>
      <protection locked="0"/>
    </xf>
    <xf numFmtId="0" fontId="9" fillId="0" borderId="0" xfId="2" applyFont="1" applyFill="1" applyAlignment="1">
      <alignment horizontal="left" vertical="top" wrapText="1"/>
    </xf>
    <xf numFmtId="0" fontId="4" fillId="0" borderId="0" xfId="0" applyFont="1" applyFill="1" applyAlignment="1">
      <alignment vertical="top" wrapText="1"/>
    </xf>
    <xf numFmtId="0" fontId="4" fillId="0" borderId="0" xfId="0" applyFont="1" applyFill="1" applyAlignment="1">
      <alignment vertical="top"/>
    </xf>
    <xf numFmtId="0" fontId="4" fillId="0" borderId="10" xfId="2" applyFont="1" applyFill="1" applyBorder="1" applyAlignment="1" applyProtection="1">
      <alignment horizontal="left" wrapText="1" readingOrder="1"/>
      <protection locked="0"/>
    </xf>
    <xf numFmtId="0" fontId="4" fillId="0" borderId="11" xfId="2" applyFont="1" applyFill="1" applyBorder="1" applyAlignment="1" applyProtection="1">
      <alignment horizontal="left" wrapText="1" readingOrder="1"/>
      <protection locked="0"/>
    </xf>
    <xf numFmtId="0" fontId="4" fillId="0" borderId="1" xfId="2" applyFont="1" applyFill="1" applyBorder="1" applyAlignment="1" applyProtection="1">
      <alignment horizontal="center" readingOrder="1"/>
      <protection locked="0"/>
    </xf>
    <xf numFmtId="0" fontId="4" fillId="0" borderId="2" xfId="2" applyFont="1" applyFill="1" applyBorder="1" applyAlignment="1" applyProtection="1">
      <alignment horizontal="center" readingOrder="1"/>
      <protection locked="0"/>
    </xf>
    <xf numFmtId="0" fontId="3" fillId="0" borderId="1" xfId="2" applyFont="1" applyFill="1" applyBorder="1" applyAlignment="1" applyProtection="1">
      <alignment horizontal="right" wrapText="1" readingOrder="1"/>
      <protection locked="0"/>
    </xf>
    <xf numFmtId="0" fontId="3" fillId="0" borderId="2" xfId="2" applyFont="1" applyFill="1" applyBorder="1" applyAlignment="1" applyProtection="1">
      <alignment horizontal="right" wrapText="1" readingOrder="1"/>
      <protection locked="0"/>
    </xf>
    <xf numFmtId="0" fontId="3" fillId="0" borderId="8" xfId="2" applyFont="1" applyFill="1" applyBorder="1" applyAlignment="1" applyProtection="1">
      <alignment horizontal="center" vertical="center" wrapText="1" readingOrder="1"/>
      <protection locked="0"/>
    </xf>
    <xf numFmtId="0" fontId="5" fillId="2" borderId="9" xfId="2" applyFont="1" applyFill="1" applyBorder="1" applyAlignment="1" applyProtection="1">
      <alignment horizontal="left" wrapText="1" readingOrder="1"/>
      <protection locked="0"/>
    </xf>
    <xf numFmtId="0" fontId="5" fillId="2" borderId="3" xfId="2" applyFont="1" applyFill="1" applyBorder="1" applyAlignment="1" applyProtection="1">
      <alignment horizontal="left" wrapText="1" readingOrder="1"/>
      <protection locked="0"/>
    </xf>
    <xf numFmtId="0" fontId="5" fillId="2" borderId="13" xfId="2" applyFont="1" applyFill="1" applyBorder="1" applyAlignment="1" applyProtection="1">
      <alignment horizontal="left" wrapText="1" readingOrder="1"/>
      <protection locked="0"/>
    </xf>
    <xf numFmtId="0" fontId="5" fillId="2" borderId="4" xfId="2" applyFont="1" applyFill="1" applyBorder="1" applyAlignment="1" applyProtection="1">
      <alignment horizontal="left" wrapText="1" readingOrder="1"/>
      <protection locked="0"/>
    </xf>
    <xf numFmtId="0" fontId="5" fillId="2" borderId="13" xfId="2" applyFont="1" applyFill="1" applyBorder="1" applyAlignment="1" applyProtection="1">
      <alignment horizontal="left" readingOrder="1"/>
      <protection locked="0"/>
    </xf>
    <xf numFmtId="0" fontId="5" fillId="2" borderId="4" xfId="2" applyFont="1" applyFill="1" applyBorder="1" applyAlignment="1" applyProtection="1">
      <alignment horizontal="left" readingOrder="1"/>
      <protection locked="0"/>
    </xf>
    <xf numFmtId="0" fontId="3" fillId="0" borderId="15" xfId="2" applyFont="1" applyFill="1" applyBorder="1" applyAlignment="1" applyProtection="1">
      <alignment horizontal="center" vertical="center" wrapText="1" readingOrder="1"/>
      <protection locked="0"/>
    </xf>
    <xf numFmtId="0" fontId="3" fillId="0" borderId="7" xfId="2" applyFont="1" applyFill="1" applyBorder="1" applyAlignment="1" applyProtection="1">
      <alignment horizontal="right" readingOrder="1"/>
      <protection locked="0"/>
    </xf>
    <xf numFmtId="166" fontId="3" fillId="2" borderId="15" xfId="2" applyNumberFormat="1" applyFont="1" applyFill="1" applyBorder="1" applyAlignment="1">
      <alignment vertical="top"/>
    </xf>
    <xf numFmtId="164" fontId="4" fillId="0" borderId="14" xfId="2" applyNumberFormat="1" applyFont="1" applyFill="1" applyBorder="1" applyAlignment="1">
      <alignment vertical="top"/>
    </xf>
    <xf numFmtId="164" fontId="4" fillId="0" borderId="12" xfId="2" applyNumberFormat="1" applyFont="1" applyFill="1" applyBorder="1" applyAlignment="1">
      <alignment vertical="top"/>
    </xf>
    <xf numFmtId="166" fontId="3" fillId="2" borderId="13" xfId="2" applyNumberFormat="1" applyFont="1" applyFill="1" applyBorder="1" applyAlignment="1">
      <alignment vertical="top"/>
    </xf>
    <xf numFmtId="166" fontId="3" fillId="3" borderId="7" xfId="2" applyNumberFormat="1" applyFont="1" applyFill="1" applyBorder="1" applyAlignment="1">
      <alignment vertical="top"/>
    </xf>
    <xf numFmtId="166" fontId="3" fillId="2" borderId="9" xfId="2" applyNumberFormat="1" applyFont="1" applyFill="1" applyBorder="1" applyAlignment="1">
      <alignment vertical="top"/>
    </xf>
    <xf numFmtId="166" fontId="3" fillId="0" borderId="13" xfId="2" applyNumberFormat="1" applyFont="1" applyFill="1" applyBorder="1" applyAlignment="1"/>
    <xf numFmtId="166" fontId="3" fillId="0" borderId="13" xfId="2" applyNumberFormat="1" applyFont="1" applyFill="1" applyBorder="1" applyAlignment="1">
      <alignment vertical="top"/>
    </xf>
    <xf numFmtId="0" fontId="3" fillId="0" borderId="2" xfId="2" applyFont="1" applyFill="1" applyBorder="1" applyAlignment="1" applyProtection="1">
      <alignment horizontal="right" readingOrder="1"/>
      <protection locked="0"/>
    </xf>
    <xf numFmtId="165" fontId="8" fillId="2" borderId="8" xfId="2" applyNumberFormat="1" applyFont="1" applyFill="1" applyBorder="1" applyAlignment="1">
      <alignment horizontal="right" vertical="top"/>
    </xf>
    <xf numFmtId="165" fontId="6" fillId="0" borderId="0" xfId="2" applyNumberFormat="1" applyFont="1" applyFill="1" applyBorder="1" applyAlignment="1">
      <alignment horizontal="right" vertical="top"/>
    </xf>
    <xf numFmtId="165" fontId="8" fillId="2" borderId="4" xfId="2" applyNumberFormat="1" applyFont="1" applyFill="1" applyBorder="1" applyAlignment="1">
      <alignment horizontal="right" vertical="top"/>
    </xf>
    <xf numFmtId="165" fontId="6" fillId="0" borderId="3" xfId="2" applyNumberFormat="1" applyFont="1" applyFill="1" applyBorder="1" applyAlignment="1">
      <alignment horizontal="right" vertical="top"/>
    </xf>
    <xf numFmtId="165" fontId="8" fillId="2" borderId="3" xfId="2" applyNumberFormat="1" applyFont="1" applyFill="1" applyBorder="1" applyAlignment="1">
      <alignment horizontal="right" vertical="top"/>
    </xf>
    <xf numFmtId="165" fontId="8" fillId="3" borderId="6" xfId="2" applyNumberFormat="1" applyFont="1" applyFill="1" applyBorder="1" applyAlignment="1">
      <alignment horizontal="right" vertical="top"/>
    </xf>
    <xf numFmtId="165" fontId="8" fillId="0" borderId="4" xfId="2" applyNumberFormat="1" applyFont="1" applyFill="1" applyBorder="1" applyAlignment="1">
      <alignment horizontal="right"/>
    </xf>
    <xf numFmtId="165" fontId="8" fillId="0" borderId="4" xfId="2" applyNumberFormat="1" applyFont="1" applyFill="1" applyBorder="1" applyAlignment="1">
      <alignment horizontal="right" vertical="top"/>
    </xf>
    <xf numFmtId="165" fontId="3" fillId="3" borderId="6" xfId="3" applyNumberFormat="1" applyFont="1" applyFill="1" applyBorder="1" applyAlignment="1">
      <alignment horizontal="right" vertical="top"/>
    </xf>
    <xf numFmtId="0" fontId="4" fillId="0" borderId="0" xfId="0" applyFont="1" applyBorder="1"/>
    <xf numFmtId="0" fontId="4" fillId="0" borderId="0" xfId="0" applyFont="1" applyBorder="1" applyAlignment="1"/>
  </cellXfs>
  <cellStyles count="4">
    <cellStyle name="Normal" xfId="0" builtinId="0"/>
    <cellStyle name="Normal 2" xfId="1" xr:uid="{00000000-0005-0000-0000-000001000000}"/>
    <cellStyle name="Normal 4" xfId="2" xr:uid="{00000000-0005-0000-0000-000002000000}"/>
    <cellStyle name="Percent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showGridLines="0" tabSelected="1" zoomScaleNormal="100" workbookViewId="0">
      <selection activeCell="K17" sqref="K17"/>
    </sheetView>
  </sheetViews>
  <sheetFormatPr defaultColWidth="9.140625" defaultRowHeight="15" x14ac:dyDescent="0.25"/>
  <cols>
    <col min="1" max="1" width="8.85546875" style="21"/>
    <col min="2" max="2" width="55.7109375" style="21" customWidth="1"/>
    <col min="3" max="3" width="10.7109375" style="21" customWidth="1"/>
    <col min="4" max="5" width="10.7109375" style="22" customWidth="1"/>
    <col min="6" max="7" width="10.7109375" style="21" customWidth="1"/>
    <col min="8" max="8" width="9.140625" style="82"/>
    <col min="9" max="16384" width="9.140625" style="3"/>
  </cols>
  <sheetData>
    <row r="1" spans="1:15" s="2" customFormat="1" ht="15" customHeight="1" x14ac:dyDescent="0.25">
      <c r="A1" s="38" t="s">
        <v>26</v>
      </c>
      <c r="B1" s="38"/>
      <c r="C1" s="38"/>
      <c r="D1" s="38"/>
      <c r="E1" s="38"/>
      <c r="F1" s="38"/>
      <c r="G1" s="38"/>
      <c r="H1" s="34"/>
    </row>
    <row r="2" spans="1:15" s="2" customFormat="1" ht="15" customHeight="1" x14ac:dyDescent="0.25">
      <c r="A2" s="38" t="s">
        <v>27</v>
      </c>
      <c r="B2" s="38"/>
      <c r="C2" s="38"/>
      <c r="D2" s="38"/>
      <c r="E2" s="38"/>
      <c r="F2" s="38"/>
      <c r="G2" s="38"/>
      <c r="H2" s="34"/>
    </row>
    <row r="3" spans="1:15" s="2" customFormat="1" ht="15" customHeight="1" x14ac:dyDescent="0.25">
      <c r="A3" s="38" t="s">
        <v>28</v>
      </c>
      <c r="B3" s="38"/>
      <c r="C3" s="38"/>
      <c r="D3" s="38"/>
      <c r="E3" s="38"/>
      <c r="F3" s="38"/>
      <c r="G3" s="38"/>
      <c r="H3" s="34"/>
    </row>
    <row r="4" spans="1:15" s="2" customFormat="1" ht="15" customHeight="1" x14ac:dyDescent="0.25">
      <c r="A4" s="38" t="s">
        <v>47</v>
      </c>
      <c r="B4" s="38"/>
      <c r="C4" s="38"/>
      <c r="D4" s="38"/>
      <c r="E4" s="38"/>
      <c r="F4" s="38"/>
      <c r="G4" s="38"/>
      <c r="H4" s="34"/>
    </row>
    <row r="5" spans="1:15" s="2" customFormat="1" ht="15" customHeight="1" thickBot="1" x14ac:dyDescent="0.25">
      <c r="A5" s="39" t="s">
        <v>0</v>
      </c>
      <c r="B5" s="39"/>
      <c r="C5" s="39"/>
      <c r="D5" s="39"/>
      <c r="E5" s="39"/>
      <c r="F5" s="39"/>
      <c r="G5" s="39"/>
      <c r="H5" s="34"/>
    </row>
    <row r="6" spans="1:15" s="2" customFormat="1" ht="42" customHeight="1" x14ac:dyDescent="0.2">
      <c r="A6" s="49"/>
      <c r="B6" s="51"/>
      <c r="C6" s="53" t="s">
        <v>48</v>
      </c>
      <c r="D6" s="53" t="s">
        <v>49</v>
      </c>
      <c r="E6" s="53" t="s">
        <v>50</v>
      </c>
      <c r="F6" s="62" t="s">
        <v>51</v>
      </c>
      <c r="G6" s="55"/>
      <c r="H6" s="34"/>
    </row>
    <row r="7" spans="1:15" s="2" customFormat="1" ht="15.75" thickBot="1" x14ac:dyDescent="0.3">
      <c r="A7" s="50"/>
      <c r="B7" s="52"/>
      <c r="C7" s="54"/>
      <c r="D7" s="54"/>
      <c r="E7" s="54"/>
      <c r="F7" s="63" t="s">
        <v>1</v>
      </c>
      <c r="G7" s="72" t="s">
        <v>2</v>
      </c>
      <c r="H7" s="34"/>
      <c r="I7" s="34"/>
      <c r="J7" s="34"/>
      <c r="K7" s="34"/>
      <c r="L7" s="34"/>
      <c r="M7" s="34"/>
      <c r="N7" s="34"/>
      <c r="O7" s="34"/>
    </row>
    <row r="8" spans="1:15" s="2" customFormat="1" ht="13.5" customHeight="1" x14ac:dyDescent="0.25">
      <c r="A8" s="56" t="s">
        <v>3</v>
      </c>
      <c r="B8" s="57"/>
      <c r="C8" s="4">
        <f t="shared" ref="C8:E8" si="0">SUM(C9:C10)</f>
        <v>50.021449000000004</v>
      </c>
      <c r="D8" s="4">
        <f t="shared" si="0"/>
        <v>0</v>
      </c>
      <c r="E8" s="4">
        <f t="shared" si="0"/>
        <v>43.71</v>
      </c>
      <c r="F8" s="64">
        <f>E8-C8</f>
        <v>-6.3114490000000032</v>
      </c>
      <c r="G8" s="73">
        <f>IF($C8=0,"N/A  ",F8/C8)</f>
        <v>-0.12617485351134075</v>
      </c>
      <c r="H8" s="34"/>
      <c r="I8" s="34"/>
      <c r="J8" s="34"/>
      <c r="K8" s="34"/>
      <c r="L8" s="34"/>
      <c r="M8" s="34"/>
      <c r="N8" s="34"/>
      <c r="O8" s="34"/>
    </row>
    <row r="9" spans="1:15" s="2" customFormat="1" ht="27" customHeight="1" x14ac:dyDescent="0.2">
      <c r="A9" s="5" t="s">
        <v>15</v>
      </c>
      <c r="B9" s="6" t="s">
        <v>29</v>
      </c>
      <c r="C9" s="29">
        <v>35.007370000000002</v>
      </c>
      <c r="D9" s="29">
        <v>0</v>
      </c>
      <c r="E9" s="30">
        <v>31.22</v>
      </c>
      <c r="F9" s="65">
        <f t="shared" ref="F9:F49" si="1">E9-C9</f>
        <v>-3.7873700000000028</v>
      </c>
      <c r="G9" s="74">
        <f t="shared" ref="G9:G49" si="2">IF($C9=0,"N/A  ",F9/C9)</f>
        <v>-0.1081877901710412</v>
      </c>
      <c r="H9" s="34"/>
      <c r="I9" s="34"/>
      <c r="J9" s="35"/>
      <c r="K9" s="35"/>
      <c r="L9" s="35"/>
      <c r="M9" s="35"/>
      <c r="N9" s="35"/>
      <c r="O9" s="34"/>
    </row>
    <row r="10" spans="1:15" ht="14.25" x14ac:dyDescent="0.2">
      <c r="A10" s="7" t="s">
        <v>15</v>
      </c>
      <c r="B10" s="8" t="s">
        <v>30</v>
      </c>
      <c r="C10" s="29">
        <v>15.014079000000001</v>
      </c>
      <c r="D10" s="31">
        <v>0</v>
      </c>
      <c r="E10" s="31">
        <v>12.49</v>
      </c>
      <c r="F10" s="66">
        <f t="shared" si="1"/>
        <v>-2.5240790000000004</v>
      </c>
      <c r="G10" s="74">
        <f t="shared" si="2"/>
        <v>-0.16811414140021511</v>
      </c>
      <c r="I10" s="34"/>
      <c r="J10" s="35"/>
      <c r="K10" s="35"/>
      <c r="L10" s="35"/>
      <c r="M10" s="35"/>
      <c r="N10" s="35"/>
      <c r="O10" s="34"/>
    </row>
    <row r="11" spans="1:15" x14ac:dyDescent="0.25">
      <c r="A11" s="58" t="s">
        <v>31</v>
      </c>
      <c r="B11" s="59"/>
      <c r="C11" s="9">
        <f>SUM(C12:C16)</f>
        <v>583.91463699999997</v>
      </c>
      <c r="D11" s="9">
        <f>SUM(D12:D16)</f>
        <v>0</v>
      </c>
      <c r="E11" s="9">
        <f>SUM(E12:E16)</f>
        <v>551.5</v>
      </c>
      <c r="F11" s="67">
        <f t="shared" si="1"/>
        <v>-32.414636999999971</v>
      </c>
      <c r="G11" s="75">
        <f t="shared" si="2"/>
        <v>-5.5512629665421406E-2</v>
      </c>
      <c r="I11" s="34"/>
      <c r="J11" s="35"/>
      <c r="K11" s="35"/>
      <c r="L11" s="35"/>
      <c r="M11" s="35"/>
      <c r="N11" s="35"/>
      <c r="O11" s="34"/>
    </row>
    <row r="12" spans="1:15" ht="15" customHeight="1" x14ac:dyDescent="0.2">
      <c r="A12" s="5" t="s">
        <v>15</v>
      </c>
      <c r="B12" s="6" t="s">
        <v>4</v>
      </c>
      <c r="C12" s="29">
        <v>114.76</v>
      </c>
      <c r="D12" s="29">
        <v>0</v>
      </c>
      <c r="E12" s="29">
        <v>117.75</v>
      </c>
      <c r="F12" s="66">
        <f t="shared" si="1"/>
        <v>2.9899999999999949</v>
      </c>
      <c r="G12" s="74">
        <f t="shared" si="2"/>
        <v>2.6054374346462135E-2</v>
      </c>
      <c r="I12" s="34"/>
      <c r="J12" s="35"/>
      <c r="K12" s="35"/>
      <c r="L12" s="35"/>
      <c r="M12" s="35"/>
      <c r="N12" s="35"/>
      <c r="O12" s="34"/>
    </row>
    <row r="13" spans="1:15" ht="14.25" x14ac:dyDescent="0.2">
      <c r="A13" s="5" t="s">
        <v>15</v>
      </c>
      <c r="B13" s="6" t="s">
        <v>5</v>
      </c>
      <c r="C13" s="29">
        <v>75.190745000000007</v>
      </c>
      <c r="D13" s="29">
        <v>0</v>
      </c>
      <c r="E13" s="29">
        <v>44.47</v>
      </c>
      <c r="F13" s="66">
        <f t="shared" si="1"/>
        <v>-30.720745000000008</v>
      </c>
      <c r="G13" s="74">
        <f t="shared" si="2"/>
        <v>-0.40857082876356665</v>
      </c>
      <c r="I13" s="34"/>
      <c r="J13" s="34"/>
      <c r="K13" s="34"/>
      <c r="L13" s="34"/>
      <c r="M13" s="34"/>
      <c r="N13" s="34"/>
      <c r="O13" s="34"/>
    </row>
    <row r="14" spans="1:15" ht="14.25" x14ac:dyDescent="0.2">
      <c r="A14" s="5" t="s">
        <v>16</v>
      </c>
      <c r="B14" s="6" t="s">
        <v>58</v>
      </c>
      <c r="C14" s="29">
        <v>55.328412</v>
      </c>
      <c r="D14" s="29">
        <v>0</v>
      </c>
      <c r="E14" s="29">
        <v>52.13</v>
      </c>
      <c r="F14" s="66">
        <f t="shared" si="1"/>
        <v>-3.1984119999999976</v>
      </c>
      <c r="G14" s="74">
        <f t="shared" si="2"/>
        <v>-5.780776791497283E-2</v>
      </c>
      <c r="I14" s="34"/>
      <c r="J14" s="34"/>
      <c r="K14" s="34"/>
      <c r="L14" s="34"/>
      <c r="M14" s="34"/>
      <c r="N14" s="34"/>
      <c r="O14" s="34"/>
    </row>
    <row r="15" spans="1:15" ht="14.25" x14ac:dyDescent="0.2">
      <c r="A15" s="5" t="s">
        <v>16</v>
      </c>
      <c r="B15" s="6" t="s">
        <v>45</v>
      </c>
      <c r="C15" s="29">
        <v>284.54546199999999</v>
      </c>
      <c r="D15" s="29">
        <v>0</v>
      </c>
      <c r="E15" s="29">
        <v>275.27999999999997</v>
      </c>
      <c r="F15" s="66">
        <f t="shared" si="1"/>
        <v>-9.2654620000000136</v>
      </c>
      <c r="G15" s="74">
        <f t="shared" si="2"/>
        <v>-3.2562325664501422E-2</v>
      </c>
      <c r="I15" s="34"/>
      <c r="J15" s="34"/>
      <c r="K15" s="34"/>
      <c r="L15" s="34"/>
      <c r="M15" s="34"/>
      <c r="N15" s="34"/>
      <c r="O15" s="34"/>
    </row>
    <row r="16" spans="1:15" ht="14.25" x14ac:dyDescent="0.2">
      <c r="A16" s="5" t="s">
        <v>16</v>
      </c>
      <c r="B16" s="10" t="s">
        <v>23</v>
      </c>
      <c r="C16" s="29">
        <v>54.090018000000001</v>
      </c>
      <c r="D16" s="29">
        <v>0</v>
      </c>
      <c r="E16" s="29">
        <v>61.87</v>
      </c>
      <c r="F16" s="66">
        <f t="shared" si="1"/>
        <v>7.7799819999999968</v>
      </c>
      <c r="G16" s="76">
        <f t="shared" si="2"/>
        <v>0.14383396951356156</v>
      </c>
    </row>
    <row r="17" spans="1:17" x14ac:dyDescent="0.25">
      <c r="A17" s="60" t="s">
        <v>22</v>
      </c>
      <c r="B17" s="61"/>
      <c r="C17" s="9">
        <f>SUM(C18:C36)</f>
        <v>731.401612</v>
      </c>
      <c r="D17" s="9">
        <f t="shared" ref="D17:E17" si="3">SUM(D18:D36)</f>
        <v>0</v>
      </c>
      <c r="E17" s="9">
        <f t="shared" si="3"/>
        <v>709.6</v>
      </c>
      <c r="F17" s="67">
        <f t="shared" si="1"/>
        <v>-21.801611999999977</v>
      </c>
      <c r="G17" s="77">
        <f t="shared" si="2"/>
        <v>-2.9807990086847085E-2</v>
      </c>
    </row>
    <row r="18" spans="1:17" s="25" customFormat="1" ht="16.5" x14ac:dyDescent="0.2">
      <c r="A18" s="5" t="s">
        <v>18</v>
      </c>
      <c r="B18" s="6" t="s">
        <v>55</v>
      </c>
      <c r="C18" s="32" t="s">
        <v>57</v>
      </c>
      <c r="D18" s="29">
        <v>0</v>
      </c>
      <c r="E18" s="29">
        <v>18.97</v>
      </c>
      <c r="F18" s="66">
        <f>E18-20</f>
        <v>-1.0300000000000011</v>
      </c>
      <c r="G18" s="74">
        <f>IF($C18=0,"N/A  ",F18/20)</f>
        <v>-5.150000000000006E-2</v>
      </c>
      <c r="H18" s="34"/>
      <c r="I18" s="2"/>
      <c r="J18" s="2"/>
      <c r="K18" s="2"/>
      <c r="L18" s="2"/>
      <c r="M18" s="2"/>
      <c r="N18" s="2"/>
    </row>
    <row r="19" spans="1:17" ht="12.75" customHeight="1" x14ac:dyDescent="0.2">
      <c r="A19" s="5" t="s">
        <v>18</v>
      </c>
      <c r="B19" s="6" t="s">
        <v>24</v>
      </c>
      <c r="C19" s="29">
        <v>88.210442999999998</v>
      </c>
      <c r="D19" s="29">
        <v>0</v>
      </c>
      <c r="E19" s="29">
        <v>89.89</v>
      </c>
      <c r="F19" s="66">
        <f t="shared" si="1"/>
        <v>1.6795570000000026</v>
      </c>
      <c r="G19" s="74">
        <f t="shared" si="2"/>
        <v>1.9040341969487701E-2</v>
      </c>
      <c r="H19" s="34"/>
      <c r="I19" s="2"/>
      <c r="J19" s="2"/>
      <c r="K19" s="2"/>
      <c r="L19" s="2"/>
      <c r="M19" s="2"/>
      <c r="N19" s="2"/>
    </row>
    <row r="20" spans="1:17" ht="28.5" x14ac:dyDescent="0.2">
      <c r="A20" s="5" t="s">
        <v>18</v>
      </c>
      <c r="B20" s="11" t="s">
        <v>32</v>
      </c>
      <c r="C20" s="29">
        <v>34.24</v>
      </c>
      <c r="D20" s="29">
        <v>0</v>
      </c>
      <c r="E20" s="29">
        <v>39.25</v>
      </c>
      <c r="F20" s="66">
        <f t="shared" si="1"/>
        <v>5.009999999999998</v>
      </c>
      <c r="G20" s="74">
        <f t="shared" si="2"/>
        <v>0.14632009345794386</v>
      </c>
      <c r="H20" s="34"/>
      <c r="I20" s="2"/>
      <c r="J20" s="2"/>
      <c r="K20" s="2"/>
      <c r="L20" s="2"/>
      <c r="M20" s="2"/>
      <c r="N20" s="2"/>
    </row>
    <row r="21" spans="1:17" ht="16.5" x14ac:dyDescent="0.2">
      <c r="A21" s="5" t="s">
        <v>18</v>
      </c>
      <c r="B21" s="6" t="s">
        <v>54</v>
      </c>
      <c r="C21" s="29">
        <v>64.382503999999997</v>
      </c>
      <c r="D21" s="29">
        <v>0</v>
      </c>
      <c r="E21" s="29">
        <v>0</v>
      </c>
      <c r="F21" s="66">
        <f t="shared" si="1"/>
        <v>-64.382503999999997</v>
      </c>
      <c r="G21" s="74">
        <f t="shared" si="2"/>
        <v>-1</v>
      </c>
      <c r="H21" s="34"/>
      <c r="I21" s="2"/>
      <c r="J21" s="2"/>
      <c r="K21" s="2"/>
      <c r="L21" s="2"/>
      <c r="M21" s="2"/>
      <c r="N21" s="2"/>
    </row>
    <row r="22" spans="1:17" ht="14.25" x14ac:dyDescent="0.2">
      <c r="A22" s="5" t="s">
        <v>15</v>
      </c>
      <c r="B22" s="6" t="s">
        <v>6</v>
      </c>
      <c r="C22" s="29">
        <v>66.508089999999996</v>
      </c>
      <c r="D22" s="29">
        <v>0</v>
      </c>
      <c r="E22" s="29">
        <v>70.97</v>
      </c>
      <c r="F22" s="66">
        <f t="shared" si="1"/>
        <v>4.4619100000000032</v>
      </c>
      <c r="G22" s="74">
        <f t="shared" si="2"/>
        <v>6.7088229416902567E-2</v>
      </c>
      <c r="H22" s="34"/>
      <c r="I22" s="2"/>
      <c r="J22" s="2"/>
      <c r="K22" s="2"/>
      <c r="L22" s="2"/>
      <c r="M22" s="2"/>
      <c r="N22" s="2"/>
    </row>
    <row r="23" spans="1:17" ht="28.5" x14ac:dyDescent="0.2">
      <c r="A23" s="5" t="s">
        <v>15</v>
      </c>
      <c r="B23" s="36" t="s">
        <v>33</v>
      </c>
      <c r="C23" s="29">
        <v>1.17</v>
      </c>
      <c r="D23" s="29">
        <v>0</v>
      </c>
      <c r="E23" s="29">
        <v>0.71</v>
      </c>
      <c r="F23" s="66">
        <f t="shared" si="1"/>
        <v>-0.45999999999999996</v>
      </c>
      <c r="G23" s="74">
        <f t="shared" si="2"/>
        <v>-0.39316239316239315</v>
      </c>
      <c r="H23" s="48"/>
      <c r="I23" s="48"/>
      <c r="J23" s="48"/>
      <c r="K23" s="48"/>
      <c r="L23" s="48"/>
      <c r="M23" s="48"/>
      <c r="N23" s="2"/>
      <c r="O23" s="27"/>
      <c r="P23" s="27"/>
      <c r="Q23" s="27"/>
    </row>
    <row r="24" spans="1:17" s="25" customFormat="1" ht="28.5" customHeight="1" x14ac:dyDescent="0.2">
      <c r="A24" s="5" t="s">
        <v>15</v>
      </c>
      <c r="B24" s="36" t="s">
        <v>46</v>
      </c>
      <c r="C24" s="29">
        <v>7.32</v>
      </c>
      <c r="D24" s="29">
        <v>0</v>
      </c>
      <c r="E24" s="29">
        <v>6</v>
      </c>
      <c r="F24" s="66">
        <f t="shared" ref="F24" si="4">E24-C24</f>
        <v>-1.3200000000000003</v>
      </c>
      <c r="G24" s="74">
        <f t="shared" ref="G24" si="5">IF($C24=0,"N/A  ",F24/C24)</f>
        <v>-0.18032786885245905</v>
      </c>
      <c r="H24" s="47"/>
      <c r="I24" s="47"/>
      <c r="J24" s="47"/>
      <c r="K24" s="47"/>
      <c r="L24" s="47"/>
      <c r="M24" s="47"/>
      <c r="N24" s="28"/>
      <c r="O24" s="28"/>
      <c r="P24" s="28"/>
      <c r="Q24" s="28"/>
    </row>
    <row r="25" spans="1:17" s="25" customFormat="1" ht="14.25" x14ac:dyDescent="0.2">
      <c r="A25" s="5" t="s">
        <v>15</v>
      </c>
      <c r="B25" s="12" t="s">
        <v>52</v>
      </c>
      <c r="C25" s="29">
        <v>40.007339000000002</v>
      </c>
      <c r="D25" s="29">
        <v>0</v>
      </c>
      <c r="E25" s="29">
        <v>14.19</v>
      </c>
      <c r="F25" s="66">
        <f t="shared" ref="F25" si="6">E25-C25</f>
        <v>-25.817339000000004</v>
      </c>
      <c r="G25" s="74">
        <f t="shared" ref="G25" si="7">IF($C25=0,"N/A  ",F25/C25)</f>
        <v>-0.64531507581646463</v>
      </c>
      <c r="H25" s="34"/>
      <c r="I25" s="2"/>
      <c r="J25" s="2"/>
      <c r="K25" s="2"/>
      <c r="L25" s="2"/>
      <c r="M25" s="2"/>
      <c r="N25" s="2"/>
    </row>
    <row r="26" spans="1:17" ht="14.25" x14ac:dyDescent="0.2">
      <c r="A26" s="5" t="s">
        <v>15</v>
      </c>
      <c r="B26" s="12" t="s">
        <v>8</v>
      </c>
      <c r="C26" s="29">
        <v>101.94387999999999</v>
      </c>
      <c r="D26" s="29">
        <v>0</v>
      </c>
      <c r="E26" s="29">
        <v>88.21</v>
      </c>
      <c r="F26" s="66">
        <f t="shared" si="1"/>
        <v>-13.733879999999999</v>
      </c>
      <c r="G26" s="74">
        <f t="shared" si="2"/>
        <v>-0.13472000477125257</v>
      </c>
    </row>
    <row r="27" spans="1:17" ht="14.25" x14ac:dyDescent="0.2">
      <c r="A27" s="5" t="s">
        <v>15</v>
      </c>
      <c r="B27" s="11" t="s">
        <v>9</v>
      </c>
      <c r="C27" s="29">
        <v>12</v>
      </c>
      <c r="D27" s="29">
        <v>0</v>
      </c>
      <c r="E27" s="29">
        <v>12.25</v>
      </c>
      <c r="F27" s="66">
        <f t="shared" si="1"/>
        <v>0.25</v>
      </c>
      <c r="G27" s="74">
        <f t="shared" si="2"/>
        <v>2.0833333333333332E-2</v>
      </c>
    </row>
    <row r="28" spans="1:17" ht="15" customHeight="1" x14ac:dyDescent="0.2">
      <c r="A28" s="5" t="s">
        <v>15</v>
      </c>
      <c r="B28" s="11" t="s">
        <v>10</v>
      </c>
      <c r="C28" s="29">
        <v>46.009931000000002</v>
      </c>
      <c r="D28" s="29">
        <v>0</v>
      </c>
      <c r="E28" s="29">
        <v>43.53</v>
      </c>
      <c r="F28" s="66">
        <f t="shared" si="1"/>
        <v>-2.4799310000000006</v>
      </c>
      <c r="G28" s="74">
        <f t="shared" si="2"/>
        <v>-5.3899906957043699E-2</v>
      </c>
    </row>
    <row r="29" spans="1:17" ht="27" customHeight="1" x14ac:dyDescent="0.2">
      <c r="A29" s="5" t="s">
        <v>15</v>
      </c>
      <c r="B29" s="23" t="s">
        <v>34</v>
      </c>
      <c r="C29" s="29">
        <v>91.050228000000004</v>
      </c>
      <c r="D29" s="29">
        <v>0</v>
      </c>
      <c r="E29" s="29">
        <v>73.599999999999994</v>
      </c>
      <c r="F29" s="66">
        <f t="shared" si="1"/>
        <v>-17.45022800000001</v>
      </c>
      <c r="G29" s="74">
        <f t="shared" si="2"/>
        <v>-0.19165496213804109</v>
      </c>
    </row>
    <row r="30" spans="1:17" ht="27" customHeight="1" x14ac:dyDescent="0.2">
      <c r="A30" s="5" t="s">
        <v>15</v>
      </c>
      <c r="B30" s="6" t="s">
        <v>35</v>
      </c>
      <c r="C30" s="32">
        <v>10.849996999999998</v>
      </c>
      <c r="D30" s="32">
        <v>0</v>
      </c>
      <c r="E30" s="32">
        <v>5.4399999999999995</v>
      </c>
      <c r="F30" s="66">
        <f t="shared" si="1"/>
        <v>-5.4099969999999988</v>
      </c>
      <c r="G30" s="74">
        <f t="shared" si="2"/>
        <v>-0.49861737288959618</v>
      </c>
    </row>
    <row r="31" spans="1:17" ht="28.5" x14ac:dyDescent="0.2">
      <c r="A31" s="5" t="s">
        <v>16</v>
      </c>
      <c r="B31" s="6" t="s">
        <v>36</v>
      </c>
      <c r="C31" s="29">
        <v>7.988937</v>
      </c>
      <c r="D31" s="29">
        <v>0</v>
      </c>
      <c r="E31" s="29">
        <v>7.13</v>
      </c>
      <c r="F31" s="66">
        <f t="shared" si="1"/>
        <v>-0.85893700000000006</v>
      </c>
      <c r="G31" s="74">
        <f t="shared" si="2"/>
        <v>-0.10751580592011178</v>
      </c>
    </row>
    <row r="32" spans="1:17" ht="28.5" x14ac:dyDescent="0.2">
      <c r="A32" s="5" t="s">
        <v>16</v>
      </c>
      <c r="B32" s="6" t="s">
        <v>37</v>
      </c>
      <c r="C32" s="29">
        <v>3.643802</v>
      </c>
      <c r="D32" s="29">
        <v>0</v>
      </c>
      <c r="E32" s="29">
        <v>3.64</v>
      </c>
      <c r="F32" s="66">
        <f t="shared" si="1"/>
        <v>-3.801999999999861E-3</v>
      </c>
      <c r="G32" s="74">
        <f t="shared" si="2"/>
        <v>-1.0434156411352376E-3</v>
      </c>
    </row>
    <row r="33" spans="1:8" ht="14.25" x14ac:dyDescent="0.2">
      <c r="A33" s="5" t="s">
        <v>17</v>
      </c>
      <c r="B33" s="6" t="s">
        <v>7</v>
      </c>
      <c r="C33" s="29">
        <v>62.48019</v>
      </c>
      <c r="D33" s="29">
        <v>0</v>
      </c>
      <c r="E33" s="29">
        <v>55.77</v>
      </c>
      <c r="F33" s="66">
        <f t="shared" si="1"/>
        <v>-6.7101899999999972</v>
      </c>
      <c r="G33" s="74">
        <f t="shared" si="2"/>
        <v>-0.10739708057866017</v>
      </c>
    </row>
    <row r="34" spans="1:8" ht="14.25" x14ac:dyDescent="0.2">
      <c r="A34" s="5" t="s">
        <v>17</v>
      </c>
      <c r="B34" s="11" t="s">
        <v>38</v>
      </c>
      <c r="C34" s="29">
        <v>5.6284179999999999</v>
      </c>
      <c r="D34" s="29">
        <v>0</v>
      </c>
      <c r="E34" s="29">
        <v>3.78</v>
      </c>
      <c r="F34" s="66">
        <f t="shared" si="1"/>
        <v>-1.8484180000000001</v>
      </c>
      <c r="G34" s="74">
        <f t="shared" si="2"/>
        <v>-0.32840808909359614</v>
      </c>
    </row>
    <row r="35" spans="1:8" ht="42.75" x14ac:dyDescent="0.2">
      <c r="A35" s="5" t="s">
        <v>17</v>
      </c>
      <c r="B35" s="6" t="s">
        <v>39</v>
      </c>
      <c r="C35" s="29">
        <v>20.201193</v>
      </c>
      <c r="D35" s="29">
        <v>0</v>
      </c>
      <c r="E35" s="29">
        <v>18.920000000000002</v>
      </c>
      <c r="F35" s="66">
        <f t="shared" si="1"/>
        <v>-1.2811929999999982</v>
      </c>
      <c r="G35" s="74">
        <f t="shared" si="2"/>
        <v>-6.3421650394607801E-2</v>
      </c>
    </row>
    <row r="36" spans="1:8" s="26" customFormat="1" ht="16.5" x14ac:dyDescent="0.2">
      <c r="A36" s="5" t="s">
        <v>17</v>
      </c>
      <c r="B36" s="6" t="s">
        <v>53</v>
      </c>
      <c r="C36" s="29">
        <v>67.766660000000002</v>
      </c>
      <c r="D36" s="29">
        <v>0</v>
      </c>
      <c r="E36" s="29">
        <v>157.35</v>
      </c>
      <c r="F36" s="66">
        <f t="shared" ref="F36" si="8">E36-C36</f>
        <v>89.583339999999993</v>
      </c>
      <c r="G36" s="74">
        <f t="shared" ref="G36" si="9">IF($C36=0,"N/A  ",F36/C36)</f>
        <v>1.3219382510514757</v>
      </c>
      <c r="H36" s="82"/>
    </row>
    <row r="37" spans="1:8" ht="15.75" thickBot="1" x14ac:dyDescent="0.3">
      <c r="A37" s="42" t="s">
        <v>40</v>
      </c>
      <c r="B37" s="43"/>
      <c r="C37" s="13">
        <f>C17+C11+C8</f>
        <v>1365.337698</v>
      </c>
      <c r="D37" s="13">
        <f>D17+D11+D8</f>
        <v>0</v>
      </c>
      <c r="E37" s="13">
        <f>E17+E11+E8</f>
        <v>1304.81</v>
      </c>
      <c r="F37" s="68">
        <f t="shared" si="1"/>
        <v>-60.5276980000001</v>
      </c>
      <c r="G37" s="78">
        <f t="shared" si="2"/>
        <v>-4.433166834012086E-2</v>
      </c>
    </row>
    <row r="38" spans="1:8" x14ac:dyDescent="0.25">
      <c r="A38" s="14" t="s">
        <v>16</v>
      </c>
      <c r="B38" s="15" t="s">
        <v>11</v>
      </c>
      <c r="C38" s="16">
        <f>SUM(C39:C44)</f>
        <v>25.114830000000001</v>
      </c>
      <c r="D38" s="16">
        <f>SUM(D39:D44)</f>
        <v>0</v>
      </c>
      <c r="E38" s="4">
        <f>SUM(E39:E44)</f>
        <v>18.86</v>
      </c>
      <c r="F38" s="69">
        <f>E38-C38</f>
        <v>-6.2548300000000019</v>
      </c>
      <c r="G38" s="77">
        <f t="shared" si="2"/>
        <v>-0.24904926690724172</v>
      </c>
    </row>
    <row r="39" spans="1:8" ht="28.5" x14ac:dyDescent="0.2">
      <c r="A39" s="17"/>
      <c r="B39" s="6" t="s">
        <v>41</v>
      </c>
      <c r="C39" s="30">
        <v>2.2999999999999998</v>
      </c>
      <c r="D39" s="30">
        <v>0</v>
      </c>
      <c r="E39" s="30">
        <v>2.5</v>
      </c>
      <c r="F39" s="66">
        <f t="shared" si="1"/>
        <v>0.20000000000000018</v>
      </c>
      <c r="G39" s="74">
        <f t="shared" si="2"/>
        <v>8.6956521739130516E-2</v>
      </c>
    </row>
    <row r="40" spans="1:8" ht="14.25" x14ac:dyDescent="0.2">
      <c r="A40" s="18"/>
      <c r="B40" s="6" t="s">
        <v>12</v>
      </c>
      <c r="C40" s="29">
        <v>1.9139999999999999</v>
      </c>
      <c r="D40" s="29">
        <v>0</v>
      </c>
      <c r="E40" s="29">
        <v>3.4</v>
      </c>
      <c r="F40" s="66">
        <f t="shared" si="1"/>
        <v>1.486</v>
      </c>
      <c r="G40" s="74">
        <f t="shared" si="2"/>
        <v>0.77638453500522464</v>
      </c>
    </row>
    <row r="41" spans="1:8" ht="28.5" x14ac:dyDescent="0.2">
      <c r="A41" s="18"/>
      <c r="B41" s="6" t="s">
        <v>42</v>
      </c>
      <c r="C41" s="29">
        <v>6.15</v>
      </c>
      <c r="D41" s="29">
        <v>0</v>
      </c>
      <c r="E41" s="29">
        <v>4.5</v>
      </c>
      <c r="F41" s="66">
        <f t="shared" si="1"/>
        <v>-1.6500000000000004</v>
      </c>
      <c r="G41" s="74">
        <f t="shared" si="2"/>
        <v>-0.26829268292682928</v>
      </c>
    </row>
    <row r="42" spans="1:8" ht="14.25" x14ac:dyDescent="0.2">
      <c r="A42" s="18"/>
      <c r="B42" s="6" t="s">
        <v>13</v>
      </c>
      <c r="C42" s="29">
        <v>11.652779000000001</v>
      </c>
      <c r="D42" s="29">
        <v>0</v>
      </c>
      <c r="E42" s="29">
        <v>5.64</v>
      </c>
      <c r="F42" s="66">
        <f t="shared" si="1"/>
        <v>-6.012779000000001</v>
      </c>
      <c r="G42" s="74">
        <f t="shared" si="2"/>
        <v>-0.51599528318523857</v>
      </c>
    </row>
    <row r="43" spans="1:8" ht="14.25" x14ac:dyDescent="0.2">
      <c r="A43" s="18"/>
      <c r="B43" s="6" t="s">
        <v>14</v>
      </c>
      <c r="C43" s="29">
        <v>1.3262590000000001</v>
      </c>
      <c r="D43" s="29">
        <v>0</v>
      </c>
      <c r="E43" s="29">
        <v>1.41</v>
      </c>
      <c r="F43" s="66">
        <f t="shared" si="1"/>
        <v>8.3740999999999843E-2</v>
      </c>
      <c r="G43" s="74">
        <f t="shared" si="2"/>
        <v>6.3140759082501857E-2</v>
      </c>
    </row>
    <row r="44" spans="1:8" ht="14.25" x14ac:dyDescent="0.2">
      <c r="A44" s="19"/>
      <c r="B44" s="10" t="s">
        <v>25</v>
      </c>
      <c r="C44" s="33">
        <v>1.771792</v>
      </c>
      <c r="D44" s="33">
        <v>0</v>
      </c>
      <c r="E44" s="33">
        <v>1.41</v>
      </c>
      <c r="F44" s="66">
        <f t="shared" si="1"/>
        <v>-0.36179200000000011</v>
      </c>
      <c r="G44" s="74">
        <f t="shared" si="2"/>
        <v>-0.20419552633717733</v>
      </c>
    </row>
    <row r="45" spans="1:8" s="1" customFormat="1" ht="16.5" customHeight="1" x14ac:dyDescent="0.25">
      <c r="A45" s="40" t="s">
        <v>20</v>
      </c>
      <c r="B45" s="41"/>
      <c r="C45" s="24">
        <f>SUM(C18:C21)</f>
        <v>186.83294699999999</v>
      </c>
      <c r="D45" s="24">
        <f t="shared" ref="D45:E45" si="10">SUM(D18:D21)</f>
        <v>0</v>
      </c>
      <c r="E45" s="24">
        <f t="shared" si="10"/>
        <v>148.11000000000001</v>
      </c>
      <c r="F45" s="70">
        <f t="shared" si="1"/>
        <v>-38.722946999999976</v>
      </c>
      <c r="G45" s="79">
        <f t="shared" si="2"/>
        <v>-0.20725973454778282</v>
      </c>
      <c r="H45" s="83"/>
    </row>
    <row r="46" spans="1:8" s="1" customFormat="1" ht="16.5" customHeight="1" x14ac:dyDescent="0.25">
      <c r="A46" s="44" t="s">
        <v>21</v>
      </c>
      <c r="B46" s="45"/>
      <c r="C46" s="24">
        <f>SUM(C9:C10,C12:C13,C22:C30)</f>
        <v>616.83165899999995</v>
      </c>
      <c r="D46" s="24">
        <f>SUM(D9:D10,D12:D13,D22:D30)</f>
        <v>0</v>
      </c>
      <c r="E46" s="24">
        <f>SUM(E9:E10,E12:E13,E22:E30)</f>
        <v>520.83000000000004</v>
      </c>
      <c r="F46" s="70">
        <f t="shared" si="1"/>
        <v>-96.001658999999904</v>
      </c>
      <c r="G46" s="79">
        <f t="shared" si="2"/>
        <v>-0.15563672454107921</v>
      </c>
      <c r="H46" s="83"/>
    </row>
    <row r="47" spans="1:8" s="1" customFormat="1" ht="27.95" customHeight="1" x14ac:dyDescent="0.25">
      <c r="A47" s="44" t="s">
        <v>43</v>
      </c>
      <c r="B47" s="41"/>
      <c r="C47" s="20">
        <f>SUM(C14:C16,C31:C32,C38)</f>
        <v>430.71146099999999</v>
      </c>
      <c r="D47" s="20">
        <f>SUM(D14:D16,D31:D32,D38)</f>
        <v>0</v>
      </c>
      <c r="E47" s="20">
        <f>SUM(E14:E16,E31:E32,E38)</f>
        <v>418.90999999999997</v>
      </c>
      <c r="F47" s="71">
        <f t="shared" si="1"/>
        <v>-11.801461000000018</v>
      </c>
      <c r="G47" s="80">
        <f t="shared" si="2"/>
        <v>-2.7399923309679511E-2</v>
      </c>
      <c r="H47" s="83"/>
    </row>
    <row r="48" spans="1:8" s="1" customFormat="1" ht="27.95" customHeight="1" x14ac:dyDescent="0.25">
      <c r="A48" s="44" t="s">
        <v>44</v>
      </c>
      <c r="B48" s="41"/>
      <c r="C48" s="20">
        <f>SUM(C33:C36)</f>
        <v>156.07646099999999</v>
      </c>
      <c r="D48" s="20">
        <f t="shared" ref="D48:E48" si="11">SUM(D33:D36)</f>
        <v>0</v>
      </c>
      <c r="E48" s="20">
        <f t="shared" si="11"/>
        <v>235.82</v>
      </c>
      <c r="F48" s="71">
        <f>E48-C48</f>
        <v>79.743538999999998</v>
      </c>
      <c r="G48" s="80">
        <f t="shared" si="2"/>
        <v>0.51092610947912254</v>
      </c>
      <c r="H48" s="83"/>
    </row>
    <row r="49" spans="1:7" ht="16.5" customHeight="1" thickBot="1" x14ac:dyDescent="0.3">
      <c r="A49" s="42" t="s">
        <v>19</v>
      </c>
      <c r="B49" s="43"/>
      <c r="C49" s="13">
        <f>SUM(C45:C48)</f>
        <v>1390.4525279999998</v>
      </c>
      <c r="D49" s="13">
        <f>SUM(D45:D48)</f>
        <v>0</v>
      </c>
      <c r="E49" s="13">
        <f>SUM(E45:E48)</f>
        <v>1323.6699999999998</v>
      </c>
      <c r="F49" s="68">
        <f t="shared" si="1"/>
        <v>-66.782527999999957</v>
      </c>
      <c r="G49" s="81">
        <f t="shared" si="2"/>
        <v>-4.8029347752029092E-2</v>
      </c>
    </row>
    <row r="50" spans="1:7" ht="27" customHeight="1" x14ac:dyDescent="0.2">
      <c r="A50" s="46" t="s">
        <v>56</v>
      </c>
      <c r="B50" s="46"/>
      <c r="C50" s="46"/>
      <c r="D50" s="46"/>
      <c r="E50" s="46"/>
      <c r="F50" s="46"/>
      <c r="G50" s="46"/>
    </row>
    <row r="51" spans="1:7" ht="27" customHeight="1" x14ac:dyDescent="0.2">
      <c r="A51" s="37" t="s">
        <v>59</v>
      </c>
      <c r="B51" s="37"/>
      <c r="C51" s="37"/>
      <c r="D51" s="37"/>
      <c r="E51" s="37"/>
      <c r="F51" s="37"/>
      <c r="G51" s="37"/>
    </row>
  </sheetData>
  <mergeCells count="24">
    <mergeCell ref="H24:M24"/>
    <mergeCell ref="H23:M23"/>
    <mergeCell ref="A6:A7"/>
    <mergeCell ref="B6:B7"/>
    <mergeCell ref="C6:C7"/>
    <mergeCell ref="D6:D7"/>
    <mergeCell ref="E6:E7"/>
    <mergeCell ref="F6:G6"/>
    <mergeCell ref="A8:B8"/>
    <mergeCell ref="A11:B11"/>
    <mergeCell ref="A17:B17"/>
    <mergeCell ref="A51:G51"/>
    <mergeCell ref="A4:G4"/>
    <mergeCell ref="A3:G3"/>
    <mergeCell ref="A2:G2"/>
    <mergeCell ref="A1:G1"/>
    <mergeCell ref="A5:G5"/>
    <mergeCell ref="A45:B45"/>
    <mergeCell ref="A49:B49"/>
    <mergeCell ref="A37:B37"/>
    <mergeCell ref="A46:B46"/>
    <mergeCell ref="A47:B47"/>
    <mergeCell ref="A48:B48"/>
    <mergeCell ref="A50:G50"/>
  </mergeCells>
  <phoneticPr fontId="0" type="noConversion"/>
  <printOptions horizontalCentered="1"/>
  <pageMargins left="0.5" right="0.5" top="0.5" bottom="0.5" header="0.5" footer="0.5"/>
  <pageSetup scale="77" orientation="portrait" r:id="rId1"/>
  <headerFooter alignWithMargins="0">
    <oddFooter>&amp;L&amp;C&amp;R</oddFooter>
  </headerFooter>
  <ignoredErrors>
    <ignoredError sqref="C37:E38 C11:E11" unlockedFormula="1"/>
    <ignoredError sqref="F18:G18" formula="1"/>
    <ignoredError sqref="D45:E48 C46:C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CoSTEM - FY21 Req</vt:lpstr>
      <vt:lpstr>'CoSTEM - FY21 Req'!Print_Area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2014-08-25T21:20:03Z</dcterms:created>
  <dcterms:modified xsi:type="dcterms:W3CDTF">2020-02-05T16:35:42Z</dcterms:modified>
</cp:coreProperties>
</file>