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E0782A4B-AB75-4AA8-819C-FA9D9C20B6EA}" xr6:coauthVersionLast="46" xr6:coauthVersionMax="46" xr10:uidLastSave="{00000000-0000-0000-0000-000000000000}"/>
  <bookViews>
    <workbookView xWindow="-110" yWindow="-110" windowWidth="19420" windowHeight="10420" tabRatio="727" xr2:uid="{00000000-000D-0000-FFFF-FFFF00000000}"/>
  </bookViews>
  <sheets>
    <sheet name="OrgEx by Maj Comp" sheetId="2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'OrgEx by Maj Comp'!$A$1:$G$54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4" l="1"/>
  <c r="F51" i="24" s="1"/>
  <c r="F49" i="24"/>
  <c r="E49" i="24"/>
  <c r="E47" i="24"/>
  <c r="F47" i="24" s="1"/>
  <c r="F45" i="24"/>
  <c r="E45" i="24"/>
  <c r="E44" i="24"/>
  <c r="F44" i="24" s="1"/>
  <c r="F43" i="24"/>
  <c r="E43" i="24"/>
  <c r="E42" i="24"/>
  <c r="F42" i="24" s="1"/>
  <c r="F41" i="24"/>
  <c r="E41" i="24"/>
  <c r="F40" i="24"/>
  <c r="E40" i="24"/>
  <c r="D39" i="24"/>
  <c r="E39" i="24" s="1"/>
  <c r="F39" i="24" s="1"/>
  <c r="C39" i="24"/>
  <c r="B39" i="24"/>
  <c r="E37" i="24"/>
  <c r="F37" i="24" s="1"/>
  <c r="E36" i="24"/>
  <c r="F36" i="24" s="1"/>
  <c r="D35" i="24"/>
  <c r="E35" i="24" s="1"/>
  <c r="C35" i="24"/>
  <c r="B35" i="24"/>
  <c r="E33" i="24"/>
  <c r="F33" i="24" s="1"/>
  <c r="F32" i="24"/>
  <c r="E32" i="24"/>
  <c r="E31" i="24"/>
  <c r="F31" i="24" s="1"/>
  <c r="B30" i="24"/>
  <c r="E28" i="24"/>
  <c r="F28" i="24" s="1"/>
  <c r="E27" i="24"/>
  <c r="F27" i="24" s="1"/>
  <c r="E26" i="24"/>
  <c r="F26" i="24" s="1"/>
  <c r="E25" i="24"/>
  <c r="F25" i="24" s="1"/>
  <c r="D24" i="24"/>
  <c r="E24" i="24" s="1"/>
  <c r="C24" i="24"/>
  <c r="B24" i="24"/>
  <c r="E22" i="24"/>
  <c r="F22" i="24" s="1"/>
  <c r="F21" i="24"/>
  <c r="E21" i="24"/>
  <c r="E20" i="24"/>
  <c r="F20" i="24" s="1"/>
  <c r="F19" i="24"/>
  <c r="E19" i="24"/>
  <c r="D18" i="24"/>
  <c r="D17" i="24" s="1"/>
  <c r="C18" i="24"/>
  <c r="B18" i="24"/>
  <c r="B17" i="24"/>
  <c r="F15" i="24"/>
  <c r="E15" i="24"/>
  <c r="E14" i="24"/>
  <c r="F14" i="24" s="1"/>
  <c r="D13" i="24"/>
  <c r="E13" i="24" s="1"/>
  <c r="F13" i="24" s="1"/>
  <c r="C13" i="24"/>
  <c r="B13" i="24"/>
  <c r="E11" i="24"/>
  <c r="F11" i="24" s="1"/>
  <c r="E10" i="24"/>
  <c r="F10" i="24" s="1"/>
  <c r="D9" i="24"/>
  <c r="E9" i="24" s="1"/>
  <c r="C9" i="24"/>
  <c r="F9" i="24" s="1"/>
  <c r="B9" i="24"/>
  <c r="E7" i="24"/>
  <c r="F7" i="24" s="1"/>
  <c r="F6" i="24"/>
  <c r="E6" i="24"/>
  <c r="D5" i="24"/>
  <c r="B5" i="24"/>
  <c r="B53" i="24" s="1"/>
  <c r="F24" i="24" l="1"/>
  <c r="F35" i="24"/>
  <c r="C17" i="24"/>
  <c r="E17" i="24" s="1"/>
  <c r="D30" i="24"/>
  <c r="E30" i="24" s="1"/>
  <c r="E18" i="24"/>
  <c r="F18" i="24" s="1"/>
  <c r="C30" i="24"/>
  <c r="C5" i="24"/>
  <c r="C53" i="24" l="1"/>
  <c r="F17" i="24"/>
  <c r="F30" i="24"/>
  <c r="D53" i="24"/>
  <c r="E5" i="24"/>
  <c r="F5" i="24" s="1"/>
  <c r="E53" i="24" l="1"/>
  <c r="F53" i="24" s="1"/>
</calcChain>
</file>

<file path=xl/sharedStrings.xml><?xml version="1.0" encoding="utf-8"?>
<sst xmlns="http://schemas.openxmlformats.org/spreadsheetml/2006/main" count="78" uniqueCount="56">
  <si>
    <t>AOAM</t>
  </si>
  <si>
    <t>Evaluation and Assessment Capability</t>
  </si>
  <si>
    <t>E-Government Initiatives</t>
  </si>
  <si>
    <t>NSB</t>
  </si>
  <si>
    <t>OIG</t>
  </si>
  <si>
    <t>Operating Expenses</t>
  </si>
  <si>
    <t>Other Program Related Administration</t>
  </si>
  <si>
    <t>Total</t>
  </si>
  <si>
    <t>Program Related Technology (PRT)</t>
  </si>
  <si>
    <t>(Dollars in Millions)</t>
  </si>
  <si>
    <t>Amount</t>
  </si>
  <si>
    <t>Percent</t>
  </si>
  <si>
    <t>Human Capital</t>
  </si>
  <si>
    <t>Management of Human Capital</t>
  </si>
  <si>
    <t>IPA Appointments</t>
  </si>
  <si>
    <t>Compensation</t>
  </si>
  <si>
    <t>Travel</t>
  </si>
  <si>
    <t>Agency Operations IT</t>
  </si>
  <si>
    <t>Administrative Support</t>
  </si>
  <si>
    <t>Space Rental</t>
  </si>
  <si>
    <t>NSF Federal Employee Staff</t>
  </si>
  <si>
    <t>Organizational Excellence by Major Component</t>
  </si>
  <si>
    <t>Administrative IT Management</t>
  </si>
  <si>
    <t>Mission-Related IT Management</t>
  </si>
  <si>
    <t>Funding Source</t>
  </si>
  <si>
    <t>Other Organizational Excellence Activities</t>
  </si>
  <si>
    <t>Public Access Initiative</t>
  </si>
  <si>
    <t>MREFC</t>
  </si>
  <si>
    <t>Per Diem</t>
  </si>
  <si>
    <t>Administrative Applications Services &amp; Support</t>
  </si>
  <si>
    <t>Mission-Related IT Operations &amp; Infrastructure</t>
  </si>
  <si>
    <t>Mission-Related Security &amp; Privacy Services</t>
  </si>
  <si>
    <t>General Planning &amp; Evaluation Activities</t>
  </si>
  <si>
    <t>Building &amp; Administrative Services</t>
  </si>
  <si>
    <t>Office of Inspector General</t>
  </si>
  <si>
    <t>Office of the National Science Board</t>
  </si>
  <si>
    <t>Information Technology</t>
  </si>
  <si>
    <t>R&amp;RA/EHR</t>
  </si>
  <si>
    <t>Administrative IT Operations &amp; Infrastructure</t>
  </si>
  <si>
    <t>Administrative Security &amp; Privacy Services</t>
  </si>
  <si>
    <t>Mission-Related Applications &amp; Services</t>
  </si>
  <si>
    <t>FY 2020 Actual</t>
  </si>
  <si>
    <t>FY 2021
Estimate</t>
  </si>
  <si>
    <t>FY 2022 Request</t>
  </si>
  <si>
    <t>Change over 
FY 2021 Estimate</t>
  </si>
  <si>
    <t>MREFC Oversight</t>
  </si>
  <si>
    <t>Major Facilities Admin Reviews and Audits</t>
  </si>
  <si>
    <t>Planning and Policy Support</t>
  </si>
  <si>
    <t>Research Security Strategy and Policy</t>
  </si>
  <si>
    <t>RRA-IA</t>
  </si>
  <si>
    <t>RRA-various</t>
  </si>
  <si>
    <t>RRA-CISE</t>
  </si>
  <si>
    <r>
      <t>AOAM</t>
    </r>
    <r>
      <rPr>
        <vertAlign val="superscript"/>
        <sz val="10"/>
        <color theme="1"/>
        <rFont val="Arial"/>
        <family val="2"/>
      </rPr>
      <t>1</t>
    </r>
  </si>
  <si>
    <t>Personnel Compensation &amp; Benefits</t>
  </si>
  <si>
    <r>
      <t>1</t>
    </r>
    <r>
      <rPr>
        <sz val="9"/>
        <rFont val="Arial"/>
        <family val="2"/>
      </rPr>
      <t xml:space="preserve"> Includes Administrative Cost Recoveries (ACRs) totaling $6.14 million for FY 2020 and $4.19 million for FY 2021.  For FY 2022, NSF is moving away from the practice of including ACRs as a source of funds to meet its Organizational Excellence requirement and ACRs are not factored into NSF's budget plans for the FY 2022 Request.</t>
    </r>
  </si>
  <si>
    <t>Analysis, Modeling, and 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</si>
</sst>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#,##0.00;\-#,##0.00;&quot;-&quot;??"/>
    <numFmt numFmtId="170" formatCode="_([$$-409]* #,##0.000_);_([$$-409]* \(#,##0.000\);_([$$-409]* &quot;-&quot;_);_(@_)"/>
    <numFmt numFmtId="171" formatCode="#,##0.00;\-#.##0.00;&quot;-&quot;??"/>
    <numFmt numFmtId="172" formatCode="#,##0.000000"/>
    <numFmt numFmtId="173" formatCode="0.00;\-0.00;&quot;-&quot;??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7" applyNumberFormat="0" applyAlignment="0" applyProtection="0"/>
    <xf numFmtId="165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10" applyNumberFormat="0" applyFill="0" applyAlignment="0" applyProtection="0"/>
    <xf numFmtId="165" fontId="14" fillId="0" borderId="11" applyNumberFormat="0" applyFill="0" applyAlignment="0" applyProtection="0"/>
    <xf numFmtId="165" fontId="15" fillId="0" borderId="12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7" applyNumberFormat="0" applyAlignment="0" applyProtection="0"/>
    <xf numFmtId="165" fontId="17" fillId="0" borderId="13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4" applyNumberFormat="0" applyFont="0" applyAlignment="0" applyProtection="0"/>
    <xf numFmtId="165" fontId="2" fillId="2" borderId="3" applyNumberFormat="0" applyFont="0" applyAlignment="0" applyProtection="0"/>
    <xf numFmtId="165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6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20" applyNumberFormat="0" applyFill="0" applyAlignment="0" applyProtection="0"/>
    <xf numFmtId="165" fontId="28" fillId="0" borderId="21" applyNumberFormat="0" applyFill="0" applyAlignment="0" applyProtection="0"/>
    <xf numFmtId="165" fontId="29" fillId="0" borderId="22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3" applyNumberFormat="0" applyAlignment="0" applyProtection="0"/>
    <xf numFmtId="165" fontId="34" fillId="29" borderId="24" applyNumberFormat="0" applyAlignment="0" applyProtection="0"/>
    <xf numFmtId="165" fontId="35" fillId="29" borderId="23" applyNumberFormat="0" applyAlignment="0" applyProtection="0"/>
    <xf numFmtId="165" fontId="36" fillId="0" borderId="25" applyNumberFormat="0" applyFill="0" applyAlignment="0" applyProtection="0"/>
    <xf numFmtId="165" fontId="37" fillId="30" borderId="26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7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8">
      <alignment horizontal="right"/>
    </xf>
    <xf numFmtId="165" fontId="43" fillId="55" borderId="28">
      <alignment horizontal="right"/>
    </xf>
    <xf numFmtId="3" fontId="9" fillId="55" borderId="28">
      <alignment horizontal="right"/>
    </xf>
    <xf numFmtId="3" fontId="9" fillId="55" borderId="28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9">
      <alignment horizontal="center" vertical="center"/>
    </xf>
    <xf numFmtId="49" fontId="23" fillId="58" borderId="32">
      <alignment horizontal="center" vertical="center"/>
    </xf>
    <xf numFmtId="165" fontId="45" fillId="0" borderId="19">
      <alignment horizontal="center" vertical="center"/>
    </xf>
    <xf numFmtId="165" fontId="46" fillId="59" borderId="33">
      <alignment horizontal="center" vertical="center" textRotation="90" wrapText="1"/>
    </xf>
    <xf numFmtId="165" fontId="47" fillId="0" borderId="30">
      <alignment horizontal="left" wrapText="1"/>
    </xf>
    <xf numFmtId="165" fontId="47" fillId="0" borderId="30">
      <alignment horizontal="left" wrapText="1"/>
    </xf>
    <xf numFmtId="165" fontId="47" fillId="58" borderId="30">
      <alignment horizontal="left" wrapText="1"/>
    </xf>
    <xf numFmtId="165" fontId="47" fillId="58" borderId="30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31">
      <alignment horizontal="center" vertical="center"/>
    </xf>
    <xf numFmtId="165" fontId="49" fillId="58" borderId="32">
      <alignment horizontal="center" vertical="center"/>
    </xf>
    <xf numFmtId="165" fontId="50" fillId="0" borderId="0">
      <alignment horizontal="left" vertical="top" wrapText="1"/>
    </xf>
    <xf numFmtId="165" fontId="51" fillId="56" borderId="34">
      <alignment horizontal="left" vertical="top" wrapText="1" indent="8"/>
    </xf>
    <xf numFmtId="165" fontId="49" fillId="0" borderId="0">
      <alignment horizontal="left" indent="5"/>
    </xf>
    <xf numFmtId="165" fontId="35" fillId="29" borderId="23" applyNumberFormat="0" applyAlignment="0" applyProtection="0"/>
    <xf numFmtId="165" fontId="35" fillId="29" borderId="23" applyNumberFormat="0" applyAlignment="0" applyProtection="0"/>
    <xf numFmtId="165" fontId="35" fillId="29" borderId="23" applyNumberFormat="0" applyAlignment="0" applyProtection="0"/>
    <xf numFmtId="165" fontId="35" fillId="29" borderId="23" applyNumberFormat="0" applyAlignment="0" applyProtection="0"/>
    <xf numFmtId="165" fontId="35" fillId="29" borderId="23" applyNumberFormat="0" applyAlignment="0" applyProtection="0"/>
    <xf numFmtId="165" fontId="37" fillId="30" borderId="26" applyNumberFormat="0" applyAlignment="0" applyProtection="0"/>
    <xf numFmtId="165" fontId="37" fillId="30" borderId="26" applyNumberFormat="0" applyAlignment="0" applyProtection="0"/>
    <xf numFmtId="165" fontId="37" fillId="30" borderId="26" applyNumberFormat="0" applyAlignment="0" applyProtection="0"/>
    <xf numFmtId="165" fontId="37" fillId="30" borderId="26" applyNumberFormat="0" applyAlignment="0" applyProtection="0"/>
    <xf numFmtId="165" fontId="37" fillId="30" borderId="2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3" applyNumberFormat="0" applyAlignment="0" applyProtection="0"/>
    <xf numFmtId="165" fontId="33" fillId="28" borderId="23" applyNumberFormat="0" applyAlignment="0" applyProtection="0"/>
    <xf numFmtId="165" fontId="33" fillId="28" borderId="23" applyNumberFormat="0" applyAlignment="0" applyProtection="0"/>
    <xf numFmtId="165" fontId="33" fillId="28" borderId="23" applyNumberFormat="0" applyAlignment="0" applyProtection="0"/>
    <xf numFmtId="165" fontId="33" fillId="28" borderId="23" applyNumberFormat="0" applyAlignment="0" applyProtection="0"/>
    <xf numFmtId="165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4" applyNumberFormat="0" applyAlignment="0" applyProtection="0"/>
    <xf numFmtId="165" fontId="34" fillId="29" borderId="24" applyNumberFormat="0" applyAlignment="0" applyProtection="0"/>
    <xf numFmtId="165" fontId="34" fillId="29" borderId="24" applyNumberFormat="0" applyAlignment="0" applyProtection="0"/>
    <xf numFmtId="165" fontId="34" fillId="29" borderId="24" applyNumberFormat="0" applyAlignment="0" applyProtection="0"/>
    <xf numFmtId="165" fontId="34" fillId="29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8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0" fillId="0" borderId="20" applyNumberFormat="0" applyFill="0" applyAlignment="0" applyProtection="0"/>
    <xf numFmtId="165" fontId="61" fillId="0" borderId="21" applyNumberFormat="0" applyFill="0" applyAlignment="0" applyProtection="0"/>
    <xf numFmtId="165" fontId="62" fillId="0" borderId="22" applyNumberFormat="0" applyFill="0" applyAlignment="0" applyProtection="0"/>
    <xf numFmtId="165" fontId="62" fillId="0" borderId="0" applyNumberFormat="0" applyFill="0" applyBorder="0" applyAlignment="0" applyProtection="0"/>
    <xf numFmtId="165" fontId="63" fillId="25" borderId="0" applyNumberFormat="0" applyBorder="0" applyAlignment="0" applyProtection="0"/>
    <xf numFmtId="165" fontId="64" fillId="26" borderId="0" applyNumberFormat="0" applyBorder="0" applyAlignment="0" applyProtection="0"/>
    <xf numFmtId="165" fontId="65" fillId="27" borderId="0" applyNumberFormat="0" applyBorder="0" applyAlignment="0" applyProtection="0"/>
    <xf numFmtId="165" fontId="66" fillId="28" borderId="23" applyNumberFormat="0" applyAlignment="0" applyProtection="0"/>
    <xf numFmtId="165" fontId="67" fillId="29" borderId="24" applyNumberFormat="0" applyAlignment="0" applyProtection="0"/>
    <xf numFmtId="165" fontId="68" fillId="29" borderId="23" applyNumberFormat="0" applyAlignment="0" applyProtection="0"/>
    <xf numFmtId="165" fontId="69" fillId="0" borderId="25" applyNumberFormat="0" applyFill="0" applyAlignment="0" applyProtection="0"/>
    <xf numFmtId="165" fontId="70" fillId="30" borderId="26" applyNumberFormat="0" applyAlignment="0" applyProtection="0"/>
    <xf numFmtId="165" fontId="59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27" applyNumberFormat="0" applyFill="0" applyAlignment="0" applyProtection="0"/>
    <xf numFmtId="165" fontId="73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3" fillId="34" borderId="0" applyNumberFormat="0" applyBorder="0" applyAlignment="0" applyProtection="0"/>
    <xf numFmtId="165" fontId="73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3" fillId="38" borderId="0" applyNumberFormat="0" applyBorder="0" applyAlignment="0" applyProtection="0"/>
    <xf numFmtId="165" fontId="73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3" fillId="42" borderId="0" applyNumberFormat="0" applyBorder="0" applyAlignment="0" applyProtection="0"/>
    <xf numFmtId="165" fontId="73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3" fillId="46" borderId="0" applyNumberFormat="0" applyBorder="0" applyAlignment="0" applyProtection="0"/>
    <xf numFmtId="165" fontId="73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3" fillId="50" borderId="0" applyNumberFormat="0" applyBorder="0" applyAlignment="0" applyProtection="0"/>
    <xf numFmtId="165" fontId="73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3" fillId="54" borderId="0" applyNumberFormat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20" applyNumberFormat="0" applyFill="0" applyAlignment="0" applyProtection="0"/>
    <xf numFmtId="165" fontId="28" fillId="0" borderId="21" applyNumberFormat="0" applyFill="0" applyAlignment="0" applyProtection="0"/>
    <xf numFmtId="165" fontId="29" fillId="0" borderId="22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3" applyNumberFormat="0" applyAlignment="0" applyProtection="0"/>
    <xf numFmtId="165" fontId="34" fillId="29" borderId="24" applyNumberFormat="0" applyAlignment="0" applyProtection="0"/>
    <xf numFmtId="165" fontId="35" fillId="29" borderId="23" applyNumberFormat="0" applyAlignment="0" applyProtection="0"/>
    <xf numFmtId="165" fontId="36" fillId="0" borderId="25" applyNumberFormat="0" applyFill="0" applyAlignment="0" applyProtection="0"/>
    <xf numFmtId="165" fontId="37" fillId="30" borderId="26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7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97">
    <xf numFmtId="165" fontId="0" fillId="0" borderId="0" xfId="0"/>
    <xf numFmtId="165" fontId="56" fillId="0" borderId="0" xfId="0" applyFont="1"/>
    <xf numFmtId="165" fontId="56" fillId="0" borderId="0" xfId="0" applyFont="1" applyAlignment="1">
      <alignment horizontal="left" indent="1"/>
    </xf>
    <xf numFmtId="165" fontId="56" fillId="0" borderId="0" xfId="0" applyFont="1" applyFill="1"/>
    <xf numFmtId="167" fontId="56" fillId="0" borderId="0" xfId="6080" applyNumberFormat="1" applyFont="1"/>
    <xf numFmtId="165" fontId="56" fillId="0" borderId="0" xfId="0" applyFont="1"/>
    <xf numFmtId="2" fontId="25" fillId="0" borderId="0" xfId="0" applyNumberFormat="1" applyFont="1" applyFill="1" applyBorder="1"/>
    <xf numFmtId="165" fontId="56" fillId="0" borderId="0" xfId="0" applyFont="1" applyAlignment="1">
      <alignment horizontal="center"/>
    </xf>
    <xf numFmtId="169" fontId="25" fillId="0" borderId="0" xfId="0" applyNumberFormat="1" applyFont="1" applyBorder="1"/>
    <xf numFmtId="4" fontId="25" fillId="0" borderId="0" xfId="0" applyNumberFormat="1" applyFont="1" applyBorder="1"/>
    <xf numFmtId="9" fontId="56" fillId="0" borderId="0" xfId="6080" applyFont="1"/>
    <xf numFmtId="9" fontId="56" fillId="0" borderId="0" xfId="6080" applyNumberFormat="1" applyFont="1"/>
    <xf numFmtId="0" fontId="25" fillId="0" borderId="0" xfId="0" applyNumberFormat="1" applyFont="1" applyFill="1"/>
    <xf numFmtId="170" fontId="56" fillId="0" borderId="0" xfId="0" applyNumberFormat="1" applyFont="1"/>
    <xf numFmtId="165" fontId="56" fillId="0" borderId="0" xfId="0" applyFont="1" applyAlignment="1">
      <alignment vertical="center"/>
    </xf>
    <xf numFmtId="9" fontId="56" fillId="0" borderId="0" xfId="6080" applyFont="1" applyAlignment="1">
      <alignment vertical="center"/>
    </xf>
    <xf numFmtId="4" fontId="25" fillId="0" borderId="0" xfId="0" applyNumberFormat="1" applyFont="1"/>
    <xf numFmtId="167" fontId="25" fillId="0" borderId="17" xfId="6080" applyNumberFormat="1" applyFont="1" applyBorder="1" applyAlignment="1">
      <alignment horizontal="right"/>
    </xf>
    <xf numFmtId="167" fontId="25" fillId="0" borderId="17" xfId="6080" applyNumberFormat="1" applyFont="1" applyBorder="1"/>
    <xf numFmtId="166" fontId="25" fillId="0" borderId="0" xfId="0" applyNumberFormat="1" applyFont="1" applyBorder="1"/>
    <xf numFmtId="4" fontId="25" fillId="0" borderId="0" xfId="0" applyNumberFormat="1" applyFont="1" applyAlignment="1">
      <alignment vertical="top"/>
    </xf>
    <xf numFmtId="4" fontId="25" fillId="0" borderId="0" xfId="0" applyNumberFormat="1" applyFont="1" applyFill="1" applyBorder="1" applyAlignment="1">
      <alignment vertical="top"/>
    </xf>
    <xf numFmtId="166" fontId="25" fillId="0" borderId="0" xfId="0" applyNumberFormat="1" applyFont="1" applyFill="1" applyBorder="1"/>
    <xf numFmtId="167" fontId="25" fillId="0" borderId="17" xfId="6080" applyNumberFormat="1" applyFont="1" applyFill="1" applyBorder="1" applyAlignment="1">
      <alignment horizontal="right"/>
    </xf>
    <xf numFmtId="165" fontId="25" fillId="0" borderId="1" xfId="0" applyFont="1" applyFill="1" applyBorder="1"/>
    <xf numFmtId="166" fontId="25" fillId="0" borderId="1" xfId="0" applyNumberFormat="1" applyFont="1" applyFill="1" applyBorder="1"/>
    <xf numFmtId="171" fontId="25" fillId="0" borderId="0" xfId="0" applyNumberFormat="1" applyFont="1" applyBorder="1"/>
    <xf numFmtId="0" fontId="25" fillId="0" borderId="0" xfId="0" applyNumberFormat="1" applyFont="1" applyAlignment="1">
      <alignment horizontal="left" indent="1"/>
    </xf>
    <xf numFmtId="0" fontId="25" fillId="0" borderId="0" xfId="0" applyNumberFormat="1" applyFont="1" applyAlignment="1">
      <alignment horizontal="left" indent="2"/>
    </xf>
    <xf numFmtId="0" fontId="25" fillId="0" borderId="1" xfId="0" applyNumberFormat="1" applyFont="1" applyFill="1" applyBorder="1"/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 vertical="top"/>
    </xf>
    <xf numFmtId="0" fontId="25" fillId="0" borderId="0" xfId="0" applyNumberFormat="1" applyFont="1" applyFill="1" applyAlignment="1">
      <alignment horizontal="center"/>
    </xf>
    <xf numFmtId="0" fontId="25" fillId="0" borderId="18" xfId="0" applyNumberFormat="1" applyFont="1" applyFill="1" applyBorder="1" applyAlignment="1">
      <alignment horizontal="center"/>
    </xf>
    <xf numFmtId="166" fontId="56" fillId="0" borderId="0" xfId="0" applyNumberFormat="1" applyFont="1"/>
    <xf numFmtId="167" fontId="25" fillId="0" borderId="17" xfId="6080" applyNumberFormat="1" applyFont="1" applyBorder="1" applyAlignment="1">
      <alignment horizontal="right" vertical="top"/>
    </xf>
    <xf numFmtId="172" fontId="56" fillId="0" borderId="0" xfId="0" applyNumberFormat="1" applyFont="1"/>
    <xf numFmtId="4" fontId="25" fillId="0" borderId="0" xfId="0" applyNumberFormat="1" applyFont="1" applyFill="1"/>
    <xf numFmtId="4" fontId="25" fillId="0" borderId="1" xfId="0" applyNumberFormat="1" applyFont="1" applyFill="1" applyBorder="1"/>
    <xf numFmtId="165" fontId="3" fillId="0" borderId="2" xfId="0" applyFont="1" applyBorder="1" applyAlignment="1">
      <alignment horizontal="right"/>
    </xf>
    <xf numFmtId="173" fontId="25" fillId="0" borderId="0" xfId="6080" applyNumberFormat="1" applyFont="1" applyFill="1" applyBorder="1" applyAlignment="1">
      <alignment horizontal="right" vertical="top"/>
    </xf>
    <xf numFmtId="168" fontId="25" fillId="0" borderId="17" xfId="6080" applyNumberFormat="1" applyFont="1" applyFill="1" applyBorder="1" applyAlignment="1">
      <alignment horizontal="right" vertical="top"/>
    </xf>
    <xf numFmtId="0" fontId="25" fillId="61" borderId="0" xfId="0" applyNumberFormat="1" applyFont="1" applyFill="1" applyAlignment="1">
      <alignment horizontal="center"/>
    </xf>
    <xf numFmtId="0" fontId="25" fillId="62" borderId="0" xfId="0" applyNumberFormat="1" applyFont="1" applyFill="1" applyAlignment="1">
      <alignment horizontal="center"/>
    </xf>
    <xf numFmtId="166" fontId="25" fillId="62" borderId="0" xfId="0" applyNumberFormat="1" applyFont="1" applyFill="1" applyBorder="1" applyAlignment="1">
      <alignment vertical="top"/>
    </xf>
    <xf numFmtId="173" fontId="25" fillId="62" borderId="0" xfId="6080" applyNumberFormat="1" applyFont="1" applyFill="1" applyBorder="1" applyAlignment="1">
      <alignment horizontal="right" vertical="top"/>
    </xf>
    <xf numFmtId="168" fontId="25" fillId="62" borderId="17" xfId="6080" applyNumberFormat="1" applyFont="1" applyFill="1" applyBorder="1" applyAlignment="1">
      <alignment horizontal="right" vertical="top"/>
    </xf>
    <xf numFmtId="0" fontId="25" fillId="62" borderId="0" xfId="0" applyNumberFormat="1" applyFont="1" applyFill="1" applyAlignment="1">
      <alignment horizontal="center" vertical="top"/>
    </xf>
    <xf numFmtId="167" fontId="25" fillId="61" borderId="17" xfId="6080" applyNumberFormat="1" applyFont="1" applyFill="1" applyBorder="1" applyAlignment="1">
      <alignment horizontal="right"/>
    </xf>
    <xf numFmtId="0" fontId="25" fillId="62" borderId="0" xfId="0" applyNumberFormat="1" applyFont="1" applyFill="1" applyAlignment="1">
      <alignment vertical="top"/>
    </xf>
    <xf numFmtId="169" fontId="25" fillId="0" borderId="0" xfId="0" applyNumberFormat="1" applyFont="1" applyBorder="1" applyAlignment="1">
      <alignment vertical="top"/>
    </xf>
    <xf numFmtId="165" fontId="56" fillId="0" borderId="0" xfId="0" applyFont="1" applyAlignment="1">
      <alignment vertical="top"/>
    </xf>
    <xf numFmtId="9" fontId="56" fillId="0" borderId="0" xfId="6080" applyFont="1" applyAlignment="1">
      <alignment vertical="top"/>
    </xf>
    <xf numFmtId="0" fontId="25" fillId="0" borderId="0" xfId="0" applyNumberFormat="1" applyFont="1" applyAlignment="1">
      <alignment horizontal="left" vertical="top" wrapText="1" indent="3"/>
    </xf>
    <xf numFmtId="167" fontId="25" fillId="62" borderId="17" xfId="6080" applyNumberFormat="1" applyFont="1" applyFill="1" applyBorder="1" applyAlignment="1">
      <alignment horizontal="right" vertical="top"/>
    </xf>
    <xf numFmtId="0" fontId="24" fillId="62" borderId="1" xfId="0" applyNumberFormat="1" applyFont="1" applyFill="1" applyBorder="1" applyAlignment="1">
      <alignment vertical="top"/>
    </xf>
    <xf numFmtId="166" fontId="24" fillId="62" borderId="1" xfId="0" applyNumberFormat="1" applyFont="1" applyFill="1" applyBorder="1" applyAlignment="1">
      <alignment vertical="top"/>
    </xf>
    <xf numFmtId="167" fontId="24" fillId="62" borderId="17" xfId="6080" applyNumberFormat="1" applyFont="1" applyFill="1" applyBorder="1" applyAlignment="1">
      <alignment horizontal="right" vertical="top"/>
    </xf>
    <xf numFmtId="0" fontId="24" fillId="62" borderId="18" xfId="0" applyNumberFormat="1" applyFont="1" applyFill="1" applyBorder="1" applyAlignment="1">
      <alignment horizontal="center" vertical="top"/>
    </xf>
    <xf numFmtId="9" fontId="56" fillId="0" borderId="0" xfId="6080" applyFont="1" applyFill="1" applyAlignment="1">
      <alignment vertical="top"/>
    </xf>
    <xf numFmtId="0" fontId="25" fillId="0" borderId="0" xfId="0" applyNumberFormat="1" applyFont="1" applyFill="1" applyAlignment="1">
      <alignment horizontal="left" vertical="top" indent="3"/>
    </xf>
    <xf numFmtId="0" fontId="25" fillId="0" borderId="0" xfId="0" applyNumberFormat="1" applyFont="1" applyAlignment="1">
      <alignment horizontal="left" vertical="top" indent="3"/>
    </xf>
    <xf numFmtId="0" fontId="25" fillId="61" borderId="0" xfId="0" applyNumberFormat="1" applyFont="1" applyFill="1" applyAlignment="1">
      <alignment horizontal="left" vertical="top" indent="1"/>
    </xf>
    <xf numFmtId="4" fontId="25" fillId="61" borderId="0" xfId="0" applyNumberFormat="1" applyFont="1" applyFill="1" applyAlignment="1">
      <alignment vertical="top"/>
    </xf>
    <xf numFmtId="4" fontId="25" fillId="61" borderId="0" xfId="0" applyNumberFormat="1" applyFont="1" applyFill="1" applyBorder="1" applyAlignment="1">
      <alignment vertical="top"/>
    </xf>
    <xf numFmtId="167" fontId="25" fillId="61" borderId="17" xfId="6080" applyNumberFormat="1" applyFont="1" applyFill="1" applyBorder="1" applyAlignment="1">
      <alignment horizontal="right" vertical="top"/>
    </xf>
    <xf numFmtId="173" fontId="25" fillId="0" borderId="0" xfId="6080" applyNumberFormat="1" applyFont="1" applyBorder="1" applyAlignment="1">
      <alignment horizontal="right" vertical="top"/>
    </xf>
    <xf numFmtId="4" fontId="25" fillId="0" borderId="0" xfId="0" applyNumberFormat="1" applyFont="1" applyFill="1" applyBorder="1" applyAlignment="1">
      <alignment horizontal="right" vertical="top"/>
    </xf>
    <xf numFmtId="4" fontId="25" fillId="0" borderId="0" xfId="0" applyNumberFormat="1" applyFont="1" applyBorder="1" applyAlignment="1">
      <alignment horizontal="right" vertical="top"/>
    </xf>
    <xf numFmtId="4" fontId="25" fillId="0" borderId="0" xfId="0" applyNumberFormat="1" applyFont="1" applyBorder="1" applyAlignment="1">
      <alignment vertical="top"/>
    </xf>
    <xf numFmtId="168" fontId="25" fillId="0" borderId="17" xfId="6080" applyNumberFormat="1" applyFont="1" applyBorder="1" applyAlignment="1">
      <alignment horizontal="right" vertical="top"/>
    </xf>
    <xf numFmtId="173" fontId="25" fillId="61" borderId="0" xfId="6080" applyNumberFormat="1" applyFont="1" applyFill="1" applyBorder="1" applyAlignment="1">
      <alignment horizontal="right" vertical="top"/>
    </xf>
    <xf numFmtId="168" fontId="25" fillId="61" borderId="17" xfId="6080" applyNumberFormat="1" applyFont="1" applyFill="1" applyBorder="1" applyAlignment="1">
      <alignment horizontal="right" vertical="top"/>
    </xf>
    <xf numFmtId="0" fontId="25" fillId="0" borderId="0" xfId="0" applyNumberFormat="1" applyFont="1" applyAlignment="1">
      <alignment horizontal="left" vertical="top" indent="1"/>
    </xf>
    <xf numFmtId="167" fontId="25" fillId="62" borderId="17" xfId="6080" applyNumberFormat="1" applyFont="1" applyFill="1" applyBorder="1" applyAlignment="1">
      <alignment vertical="top"/>
    </xf>
    <xf numFmtId="0" fontId="25" fillId="61" borderId="0" xfId="0" applyNumberFormat="1" applyFont="1" applyFill="1" applyAlignment="1">
      <alignment horizontal="center" vertical="top"/>
    </xf>
    <xf numFmtId="169" fontId="25" fillId="0" borderId="0" xfId="0" applyNumberFormat="1" applyFont="1" applyBorder="1" applyAlignment="1">
      <alignment horizontal="right" vertical="top"/>
    </xf>
    <xf numFmtId="4" fontId="25" fillId="0" borderId="0" xfId="0" applyNumberFormat="1" applyFont="1" applyAlignment="1">
      <alignment horizontal="right" vertical="top"/>
    </xf>
    <xf numFmtId="166" fontId="25" fillId="62" borderId="0" xfId="0" applyNumberFormat="1" applyFont="1" applyFill="1" applyBorder="1" applyAlignment="1">
      <alignment horizontal="right" vertical="top"/>
    </xf>
    <xf numFmtId="4" fontId="25" fillId="61" borderId="0" xfId="0" applyNumberFormat="1" applyFont="1" applyFill="1" applyAlignment="1">
      <alignment horizontal="right" vertical="top"/>
    </xf>
    <xf numFmtId="169" fontId="25" fillId="61" borderId="0" xfId="0" applyNumberFormat="1" applyFont="1" applyFill="1" applyBorder="1" applyAlignment="1">
      <alignment horizontal="right" vertical="top"/>
    </xf>
    <xf numFmtId="4" fontId="25" fillId="61" borderId="0" xfId="0" applyNumberFormat="1" applyFont="1" applyFill="1" applyBorder="1" applyAlignment="1">
      <alignment horizontal="right" vertical="top"/>
    </xf>
    <xf numFmtId="166" fontId="25" fillId="62" borderId="36" xfId="0" applyNumberFormat="1" applyFont="1" applyFill="1" applyBorder="1" applyAlignment="1">
      <alignment vertical="top"/>
    </xf>
    <xf numFmtId="0" fontId="76" fillId="0" borderId="35" xfId="0" applyNumberFormat="1" applyFont="1" applyFill="1" applyBorder="1" applyAlignment="1">
      <alignment horizontal="left" vertical="center" wrapText="1"/>
    </xf>
    <xf numFmtId="0" fontId="57" fillId="0" borderId="35" xfId="0" applyNumberFormat="1" applyFont="1" applyFill="1" applyBorder="1" applyAlignment="1">
      <alignment horizontal="left" vertical="center" wrapText="1"/>
    </xf>
    <xf numFmtId="0" fontId="25" fillId="0" borderId="5" xfId="0" applyNumberFormat="1" applyFont="1" applyBorder="1" applyAlignment="1">
      <alignment horizontal="center" wrapText="1"/>
    </xf>
    <xf numFmtId="0" fontId="25" fillId="0" borderId="4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right" wrapText="1"/>
    </xf>
    <xf numFmtId="0" fontId="25" fillId="0" borderId="2" xfId="0" applyNumberFormat="1" applyFont="1" applyBorder="1" applyAlignment="1">
      <alignment horizontal="right" wrapText="1"/>
    </xf>
    <xf numFmtId="165" fontId="24" fillId="0" borderId="0" xfId="0" applyFont="1" applyAlignment="1">
      <alignment horizontal="center" vertical="top"/>
    </xf>
    <xf numFmtId="165" fontId="25" fillId="0" borderId="1" xfId="0" applyFont="1" applyBorder="1" applyAlignment="1">
      <alignment horizontal="center" vertical="top"/>
    </xf>
    <xf numFmtId="165" fontId="3" fillId="0" borderId="35" xfId="0" applyFont="1" applyBorder="1" applyAlignment="1">
      <alignment horizontal="center" wrapText="1"/>
    </xf>
    <xf numFmtId="165" fontId="3" fillId="0" borderId="35" xfId="0" applyFont="1" applyBorder="1" applyAlignment="1">
      <alignment horizontal="center"/>
    </xf>
    <xf numFmtId="165" fontId="25" fillId="0" borderId="35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3" fillId="0" borderId="35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FFFF"/>
      <color rgb="FF66FFCC"/>
      <color rgb="FFFF99CC"/>
      <color rgb="FFCCCCFF"/>
      <color rgb="FFFFFF66"/>
      <color rgb="FFCCECFF"/>
      <color rgb="FFFFFF99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4"/>
  <sheetViews>
    <sheetView showGridLines="0" tabSelected="1" zoomScaleNormal="100" workbookViewId="0">
      <selection sqref="A1:G1"/>
    </sheetView>
  </sheetViews>
  <sheetFormatPr defaultColWidth="8.54296875" defaultRowHeight="11.5" x14ac:dyDescent="0.25"/>
  <cols>
    <col min="1" max="1" width="43.08984375" style="1" bestFit="1" customWidth="1"/>
    <col min="2" max="2" width="9.1796875" style="36" customWidth="1"/>
    <col min="3" max="3" width="9.1796875" style="1" customWidth="1"/>
    <col min="4" max="4" width="9.1796875" style="34" customWidth="1"/>
    <col min="5" max="6" width="9.1796875" style="1" customWidth="1"/>
    <col min="7" max="7" width="12.26953125" style="7" bestFit="1" customWidth="1"/>
    <col min="8" max="16384" width="8.54296875" style="1"/>
  </cols>
  <sheetData>
    <row r="1" spans="1:8" s="14" customFormat="1" ht="14.5" customHeight="1" x14ac:dyDescent="0.35">
      <c r="A1" s="89" t="s">
        <v>21</v>
      </c>
      <c r="B1" s="89"/>
      <c r="C1" s="89"/>
      <c r="D1" s="89"/>
      <c r="E1" s="89"/>
      <c r="F1" s="89"/>
      <c r="G1" s="89"/>
    </row>
    <row r="2" spans="1:8" ht="14.5" customHeight="1" thickBot="1" x14ac:dyDescent="0.3">
      <c r="A2" s="90" t="s">
        <v>9</v>
      </c>
      <c r="B2" s="90"/>
      <c r="C2" s="90"/>
      <c r="D2" s="90"/>
      <c r="E2" s="90"/>
      <c r="F2" s="90"/>
      <c r="G2" s="90"/>
    </row>
    <row r="3" spans="1:8" s="5" customFormat="1" ht="27" customHeight="1" x14ac:dyDescent="0.25">
      <c r="A3" s="87"/>
      <c r="B3" s="93" t="s">
        <v>41</v>
      </c>
      <c r="C3" s="93" t="s">
        <v>42</v>
      </c>
      <c r="D3" s="95" t="s">
        <v>43</v>
      </c>
      <c r="E3" s="91" t="s">
        <v>44</v>
      </c>
      <c r="F3" s="92"/>
      <c r="G3" s="85" t="s">
        <v>24</v>
      </c>
      <c r="H3" s="26"/>
    </row>
    <row r="4" spans="1:8" s="5" customFormat="1" ht="14.5" customHeight="1" x14ac:dyDescent="0.25">
      <c r="A4" s="88"/>
      <c r="B4" s="94"/>
      <c r="C4" s="94"/>
      <c r="D4" s="96"/>
      <c r="E4" s="39" t="s">
        <v>10</v>
      </c>
      <c r="F4" s="39" t="s">
        <v>11</v>
      </c>
      <c r="G4" s="86"/>
    </row>
    <row r="5" spans="1:8" s="5" customFormat="1" ht="14.5" customHeight="1" x14ac:dyDescent="0.25">
      <c r="A5" s="49" t="s">
        <v>12</v>
      </c>
      <c r="B5" s="82">
        <f>SUM(B6:B7,B9)</f>
        <v>310.85056700000007</v>
      </c>
      <c r="C5" s="82">
        <f>SUM(C6:C7,C9)</f>
        <v>336.04599999999994</v>
      </c>
      <c r="D5" s="44">
        <f>SUM(D6:D7,D9)</f>
        <v>396.07800000000003</v>
      </c>
      <c r="E5" s="44">
        <f>D5-C5</f>
        <v>60.032000000000096</v>
      </c>
      <c r="F5" s="54">
        <f>IF(C5=0,"N/A  ",E5/C5)</f>
        <v>0.17864220969748221</v>
      </c>
      <c r="G5" s="43"/>
    </row>
    <row r="6" spans="1:8" s="5" customFormat="1" ht="14.5" customHeight="1" x14ac:dyDescent="0.25">
      <c r="A6" s="73" t="s">
        <v>53</v>
      </c>
      <c r="B6" s="20">
        <v>256.35167000000007</v>
      </c>
      <c r="C6" s="50">
        <v>272.98199999999997</v>
      </c>
      <c r="D6" s="69">
        <v>311.80799999999999</v>
      </c>
      <c r="E6" s="69">
        <f t="shared" ref="E6:E7" si="0">D6-C6</f>
        <v>38.826000000000022</v>
      </c>
      <c r="F6" s="35">
        <f t="shared" ref="F6:F7" si="1">IF(C6=0,"N/A  ",E6/C6)</f>
        <v>0.14222915796645944</v>
      </c>
      <c r="G6" s="31" t="s">
        <v>52</v>
      </c>
    </row>
    <row r="7" spans="1:8" s="5" customFormat="1" ht="14.5" customHeight="1" x14ac:dyDescent="0.25">
      <c r="A7" s="73" t="s">
        <v>13</v>
      </c>
      <c r="B7" s="20">
        <v>7.1081169999999991</v>
      </c>
      <c r="C7" s="50">
        <v>9.3339999999999996</v>
      </c>
      <c r="D7" s="69">
        <v>15.16</v>
      </c>
      <c r="E7" s="69">
        <f t="shared" si="0"/>
        <v>5.8260000000000005</v>
      </c>
      <c r="F7" s="70">
        <f t="shared" si="1"/>
        <v>0.62416970216413126</v>
      </c>
      <c r="G7" s="31" t="s">
        <v>0</v>
      </c>
    </row>
    <row r="8" spans="1:8" s="5" customFormat="1" ht="5.15" customHeight="1" x14ac:dyDescent="0.25">
      <c r="A8" s="27"/>
      <c r="B8" s="16"/>
      <c r="C8" s="9"/>
      <c r="D8" s="19"/>
      <c r="E8" s="9"/>
      <c r="F8" s="18"/>
      <c r="G8" s="30"/>
    </row>
    <row r="9" spans="1:8" s="2" customFormat="1" ht="14.5" customHeight="1" x14ac:dyDescent="0.25">
      <c r="A9" s="62" t="s">
        <v>14</v>
      </c>
      <c r="B9" s="63">
        <f>SUM(B10:B11)</f>
        <v>47.390779999999999</v>
      </c>
      <c r="C9" s="63">
        <f>SUM(C10:C11)</f>
        <v>53.72999999999999</v>
      </c>
      <c r="D9" s="64">
        <f>SUM(D10:D11)</f>
        <v>69.11</v>
      </c>
      <c r="E9" s="64">
        <f t="shared" ref="E9:E11" si="2">D9-C9</f>
        <v>15.38000000000001</v>
      </c>
      <c r="F9" s="65">
        <f t="shared" ref="F9:F11" si="3">IF(C9=0,"N/A  ",E9/C9)</f>
        <v>0.28624604504001511</v>
      </c>
      <c r="G9" s="42"/>
    </row>
    <row r="10" spans="1:8" s="5" customFormat="1" ht="14.5" customHeight="1" x14ac:dyDescent="0.25">
      <c r="A10" s="61" t="s">
        <v>15</v>
      </c>
      <c r="B10" s="20">
        <v>44.395828000000002</v>
      </c>
      <c r="C10" s="50">
        <v>49.819999999999993</v>
      </c>
      <c r="D10" s="21">
        <v>63.65</v>
      </c>
      <c r="E10" s="69">
        <f t="shared" si="2"/>
        <v>13.830000000000005</v>
      </c>
      <c r="F10" s="35">
        <f t="shared" si="3"/>
        <v>0.2775993576876758</v>
      </c>
      <c r="G10" s="31" t="s">
        <v>37</v>
      </c>
    </row>
    <row r="11" spans="1:8" s="5" customFormat="1" ht="14.5" customHeight="1" x14ac:dyDescent="0.25">
      <c r="A11" s="61" t="s">
        <v>28</v>
      </c>
      <c r="B11" s="20">
        <v>2.9949520000000001</v>
      </c>
      <c r="C11" s="50">
        <v>3.9099999999999997</v>
      </c>
      <c r="D11" s="21">
        <v>5.4600000000000009</v>
      </c>
      <c r="E11" s="69">
        <f t="shared" si="2"/>
        <v>1.5500000000000012</v>
      </c>
      <c r="F11" s="35">
        <f t="shared" si="3"/>
        <v>0.39641943734015378</v>
      </c>
      <c r="G11" s="31" t="s">
        <v>37</v>
      </c>
    </row>
    <row r="12" spans="1:8" s="5" customFormat="1" ht="5.15" customHeight="1" x14ac:dyDescent="0.25">
      <c r="A12" s="27"/>
      <c r="B12" s="16"/>
      <c r="C12" s="9"/>
      <c r="D12" s="22"/>
      <c r="E12" s="9"/>
      <c r="F12" s="17"/>
      <c r="G12" s="30"/>
    </row>
    <row r="13" spans="1:8" s="5" customFormat="1" ht="14.5" customHeight="1" x14ac:dyDescent="0.25">
      <c r="A13" s="49" t="s">
        <v>16</v>
      </c>
      <c r="B13" s="44">
        <f>SUM(B14:B15)</f>
        <v>3.9480970000000002</v>
      </c>
      <c r="C13" s="44">
        <f>SUM(C14:C15)</f>
        <v>5.1269999999999998</v>
      </c>
      <c r="D13" s="44">
        <f>SUM(D14:D15)</f>
        <v>12.66</v>
      </c>
      <c r="E13" s="44">
        <f t="shared" ref="E13:E15" si="4">D13-C13</f>
        <v>7.5330000000000004</v>
      </c>
      <c r="F13" s="54">
        <f t="shared" ref="F13:F15" si="5">IF(C13=0,"N/A  ",E13/C13)</f>
        <v>1.4692802808660037</v>
      </c>
      <c r="G13" s="43"/>
      <c r="H13" s="13"/>
    </row>
    <row r="14" spans="1:8" s="5" customFormat="1" ht="14.5" customHeight="1" x14ac:dyDescent="0.25">
      <c r="A14" s="73" t="s">
        <v>20</v>
      </c>
      <c r="B14" s="20">
        <v>2.6875300000000002</v>
      </c>
      <c r="C14" s="50">
        <v>3.6669999999999998</v>
      </c>
      <c r="D14" s="69">
        <v>8.51</v>
      </c>
      <c r="E14" s="66">
        <f t="shared" si="4"/>
        <v>4.843</v>
      </c>
      <c r="F14" s="70">
        <f t="shared" si="5"/>
        <v>1.320698118352877</v>
      </c>
      <c r="G14" s="31" t="s">
        <v>0</v>
      </c>
      <c r="H14" s="10"/>
    </row>
    <row r="15" spans="1:8" s="5" customFormat="1" ht="14.5" customHeight="1" x14ac:dyDescent="0.25">
      <c r="A15" s="73" t="s">
        <v>14</v>
      </c>
      <c r="B15" s="20">
        <v>1.260567</v>
      </c>
      <c r="C15" s="50">
        <v>1.46</v>
      </c>
      <c r="D15" s="21">
        <v>4.1499999999999995</v>
      </c>
      <c r="E15" s="69">
        <f t="shared" si="4"/>
        <v>2.6899999999999995</v>
      </c>
      <c r="F15" s="35">
        <f t="shared" si="5"/>
        <v>1.8424657534246573</v>
      </c>
      <c r="G15" s="31" t="s">
        <v>37</v>
      </c>
    </row>
    <row r="16" spans="1:8" s="5" customFormat="1" ht="5.15" customHeight="1" x14ac:dyDescent="0.25">
      <c r="A16" s="27"/>
      <c r="B16" s="16"/>
      <c r="C16" s="9"/>
      <c r="D16" s="19"/>
      <c r="E16" s="9"/>
      <c r="F16" s="17"/>
      <c r="G16" s="30"/>
    </row>
    <row r="17" spans="1:18" s="5" customFormat="1" ht="14.5" customHeight="1" x14ac:dyDescent="0.25">
      <c r="A17" s="49" t="s">
        <v>36</v>
      </c>
      <c r="B17" s="78">
        <f>SUM(B18,B24)</f>
        <v>121.50095999999999</v>
      </c>
      <c r="C17" s="78">
        <f>SUM(C18,C24)</f>
        <v>112.01</v>
      </c>
      <c r="D17" s="78">
        <f>SUM(D18,D24)</f>
        <v>139.38999999999999</v>
      </c>
      <c r="E17" s="78">
        <f t="shared" ref="E17:E22" si="6">D17-C17</f>
        <v>27.379999999999981</v>
      </c>
      <c r="F17" s="54">
        <f t="shared" ref="F17:F22" si="7">IF(C17=0,"N/A  ",E17/C17)</f>
        <v>0.24444246049459853</v>
      </c>
      <c r="G17" s="43"/>
    </row>
    <row r="18" spans="1:18" s="5" customFormat="1" ht="14.5" customHeight="1" x14ac:dyDescent="0.25">
      <c r="A18" s="62" t="s">
        <v>17</v>
      </c>
      <c r="B18" s="79">
        <f>SUM(B19:B22)</f>
        <v>24.193299999999997</v>
      </c>
      <c r="C18" s="80">
        <f>SUM(C19:C22)</f>
        <v>24.279999999999998</v>
      </c>
      <c r="D18" s="81">
        <f>SUM(D19:D22)</f>
        <v>31.97</v>
      </c>
      <c r="E18" s="81">
        <f t="shared" si="6"/>
        <v>7.6900000000000013</v>
      </c>
      <c r="F18" s="65">
        <f t="shared" si="7"/>
        <v>0.31672158154859975</v>
      </c>
      <c r="G18" s="75" t="s">
        <v>0</v>
      </c>
      <c r="H18" s="10"/>
      <c r="R18" s="10"/>
    </row>
    <row r="19" spans="1:18" s="5" customFormat="1" ht="14.5" customHeight="1" x14ac:dyDescent="0.25">
      <c r="A19" s="61" t="s">
        <v>29</v>
      </c>
      <c r="B19" s="77">
        <v>6.8620000000000001</v>
      </c>
      <c r="C19" s="76">
        <v>6.91</v>
      </c>
      <c r="D19" s="67">
        <v>7.9060000000000015</v>
      </c>
      <c r="E19" s="68">
        <f t="shared" si="6"/>
        <v>0.99600000000000133</v>
      </c>
      <c r="F19" s="35">
        <f t="shared" si="7"/>
        <v>0.14413892908827805</v>
      </c>
      <c r="G19" s="31" t="s">
        <v>0</v>
      </c>
      <c r="H19" s="10"/>
    </row>
    <row r="20" spans="1:18" s="5" customFormat="1" ht="14.5" customHeight="1" x14ac:dyDescent="0.25">
      <c r="A20" s="61" t="s">
        <v>38</v>
      </c>
      <c r="B20" s="77">
        <v>15.039410999999998</v>
      </c>
      <c r="C20" s="76">
        <v>13.67</v>
      </c>
      <c r="D20" s="67">
        <v>18.974999999999998</v>
      </c>
      <c r="E20" s="68">
        <f t="shared" si="6"/>
        <v>5.3049999999999979</v>
      </c>
      <c r="F20" s="35">
        <f t="shared" si="7"/>
        <v>0.38807607900512053</v>
      </c>
      <c r="G20" s="31" t="s">
        <v>0</v>
      </c>
      <c r="H20" s="11"/>
    </row>
    <row r="21" spans="1:18" s="5" customFormat="1" ht="14.5" customHeight="1" x14ac:dyDescent="0.25">
      <c r="A21" s="53" t="s">
        <v>39</v>
      </c>
      <c r="B21" s="77">
        <v>1.7818890000000001</v>
      </c>
      <c r="C21" s="76">
        <v>3.2199999999999998</v>
      </c>
      <c r="D21" s="67">
        <v>4.5060000000000002</v>
      </c>
      <c r="E21" s="67">
        <f t="shared" si="6"/>
        <v>1.2860000000000005</v>
      </c>
      <c r="F21" s="35">
        <f t="shared" si="7"/>
        <v>0.39937888198757782</v>
      </c>
      <c r="G21" s="31" t="s">
        <v>0</v>
      </c>
      <c r="H21" s="10"/>
    </row>
    <row r="22" spans="1:18" s="51" customFormat="1" ht="14.5" customHeight="1" x14ac:dyDescent="0.35">
      <c r="A22" s="53" t="s">
        <v>22</v>
      </c>
      <c r="B22" s="77">
        <v>0.51</v>
      </c>
      <c r="C22" s="76">
        <v>0.48</v>
      </c>
      <c r="D22" s="67">
        <v>0.58299999999999996</v>
      </c>
      <c r="E22" s="76">
        <f t="shared" si="6"/>
        <v>0.10299999999999998</v>
      </c>
      <c r="F22" s="35">
        <f t="shared" si="7"/>
        <v>0.21458333333333329</v>
      </c>
      <c r="G22" s="31" t="s">
        <v>0</v>
      </c>
      <c r="I22" s="52"/>
    </row>
    <row r="23" spans="1:18" s="5" customFormat="1" ht="5.15" customHeight="1" x14ac:dyDescent="0.25">
      <c r="A23" s="27"/>
      <c r="B23" s="16"/>
      <c r="C23" s="9"/>
      <c r="D23" s="19"/>
      <c r="E23" s="9"/>
      <c r="F23" s="17"/>
      <c r="G23" s="30"/>
    </row>
    <row r="24" spans="1:18" s="5" customFormat="1" ht="14.5" customHeight="1" x14ac:dyDescent="0.25">
      <c r="A24" s="62" t="s">
        <v>8</v>
      </c>
      <c r="B24" s="63">
        <f>SUM(B25:B28)</f>
        <v>97.307659999999998</v>
      </c>
      <c r="C24" s="63">
        <f>SUM(C25:C28)</f>
        <v>87.73</v>
      </c>
      <c r="D24" s="64">
        <f>SUM(D25:D28)</f>
        <v>107.41999999999999</v>
      </c>
      <c r="E24" s="64">
        <f t="shared" ref="E24:E28" si="8">D24-C24</f>
        <v>19.689999999999984</v>
      </c>
      <c r="F24" s="48">
        <f t="shared" ref="F24:F28" si="9">IF(C24=0,"N/A  ",E24/C24)</f>
        <v>0.22443861848854421</v>
      </c>
      <c r="G24" s="75" t="s">
        <v>37</v>
      </c>
    </row>
    <row r="25" spans="1:18" s="5" customFormat="1" ht="14.5" customHeight="1" x14ac:dyDescent="0.25">
      <c r="A25" s="61" t="s">
        <v>40</v>
      </c>
      <c r="B25" s="20">
        <v>60.419999999999995</v>
      </c>
      <c r="C25" s="50">
        <v>55.93</v>
      </c>
      <c r="D25" s="69">
        <v>68.718999999999994</v>
      </c>
      <c r="E25" s="69">
        <f t="shared" si="8"/>
        <v>12.788999999999994</v>
      </c>
      <c r="F25" s="17">
        <f t="shared" si="9"/>
        <v>0.22866082603254057</v>
      </c>
      <c r="G25" s="31" t="s">
        <v>37</v>
      </c>
    </row>
    <row r="26" spans="1:18" s="5" customFormat="1" ht="14.5" customHeight="1" x14ac:dyDescent="0.25">
      <c r="A26" s="61" t="s">
        <v>30</v>
      </c>
      <c r="B26" s="20">
        <v>28.250659999999996</v>
      </c>
      <c r="C26" s="50">
        <v>25.009999999999998</v>
      </c>
      <c r="D26" s="69">
        <v>30</v>
      </c>
      <c r="E26" s="69">
        <f t="shared" si="8"/>
        <v>4.990000000000002</v>
      </c>
      <c r="F26" s="17">
        <f t="shared" si="9"/>
        <v>0.19952019192323081</v>
      </c>
      <c r="G26" s="31" t="s">
        <v>37</v>
      </c>
    </row>
    <row r="27" spans="1:18" s="5" customFormat="1" ht="14.5" customHeight="1" x14ac:dyDescent="0.25">
      <c r="A27" s="61" t="s">
        <v>31</v>
      </c>
      <c r="B27" s="20">
        <v>6.4</v>
      </c>
      <c r="C27" s="50">
        <v>4.75</v>
      </c>
      <c r="D27" s="69">
        <v>6.5</v>
      </c>
      <c r="E27" s="69">
        <f t="shared" si="8"/>
        <v>1.75</v>
      </c>
      <c r="F27" s="17">
        <f t="shared" si="9"/>
        <v>0.36842105263157893</v>
      </c>
      <c r="G27" s="31" t="s">
        <v>37</v>
      </c>
    </row>
    <row r="28" spans="1:18" s="5" customFormat="1" ht="14.5" customHeight="1" x14ac:dyDescent="0.25">
      <c r="A28" s="53" t="s">
        <v>23</v>
      </c>
      <c r="B28" s="16">
        <v>2.2370000000000001</v>
      </c>
      <c r="C28" s="8">
        <v>2.04</v>
      </c>
      <c r="D28" s="9">
        <v>2.2010000000000001</v>
      </c>
      <c r="E28" s="40">
        <f t="shared" si="8"/>
        <v>0.16100000000000003</v>
      </c>
      <c r="F28" s="41">
        <f t="shared" si="9"/>
        <v>7.8921568627450991E-2</v>
      </c>
      <c r="G28" s="31" t="s">
        <v>37</v>
      </c>
    </row>
    <row r="29" spans="1:18" s="5" customFormat="1" ht="5.15" customHeight="1" x14ac:dyDescent="0.25">
      <c r="A29" s="27"/>
      <c r="B29" s="16"/>
      <c r="C29" s="9"/>
      <c r="D29" s="19"/>
      <c r="E29" s="9"/>
      <c r="F29" s="17"/>
      <c r="G29" s="30"/>
    </row>
    <row r="30" spans="1:18" s="5" customFormat="1" ht="14.5" customHeight="1" x14ac:dyDescent="0.25">
      <c r="A30" s="49" t="s">
        <v>18</v>
      </c>
      <c r="B30" s="44">
        <f>SUM(B31,B32,B33,B35,B39)</f>
        <v>79.049631000000005</v>
      </c>
      <c r="C30" s="44">
        <f>SUM(C31,C32,C33,C35,C39)</f>
        <v>86.897000000000006</v>
      </c>
      <c r="D30" s="44">
        <f>SUM(D31,D32,D33,D35,D39)</f>
        <v>126.042</v>
      </c>
      <c r="E30" s="44">
        <f t="shared" ref="E30:E33" si="10">D30-C30</f>
        <v>39.144999999999996</v>
      </c>
      <c r="F30" s="74">
        <f t="shared" ref="F30:F33" si="11">IF(C30=0,"N/A  ",E30/C30)</f>
        <v>0.45047585071981766</v>
      </c>
      <c r="G30" s="43"/>
    </row>
    <row r="31" spans="1:18" s="5" customFormat="1" ht="14.5" customHeight="1" x14ac:dyDescent="0.25">
      <c r="A31" s="73" t="s">
        <v>19</v>
      </c>
      <c r="B31" s="20">
        <v>29.686982999999998</v>
      </c>
      <c r="C31" s="50">
        <v>30.809999999999995</v>
      </c>
      <c r="D31" s="69">
        <v>32.272000000000006</v>
      </c>
      <c r="E31" s="69">
        <f t="shared" si="10"/>
        <v>1.4620000000000104</v>
      </c>
      <c r="F31" s="35">
        <f t="shared" si="11"/>
        <v>4.7452125933138939E-2</v>
      </c>
      <c r="G31" s="31" t="s">
        <v>0</v>
      </c>
    </row>
    <row r="32" spans="1:18" s="5" customFormat="1" ht="14.5" customHeight="1" x14ac:dyDescent="0.25">
      <c r="A32" s="73" t="s">
        <v>5</v>
      </c>
      <c r="B32" s="20">
        <v>18.679694000000001</v>
      </c>
      <c r="C32" s="50">
        <v>21.628999999999998</v>
      </c>
      <c r="D32" s="69">
        <v>41.69</v>
      </c>
      <c r="E32" s="69">
        <f t="shared" si="10"/>
        <v>20.061</v>
      </c>
      <c r="F32" s="35">
        <f t="shared" si="11"/>
        <v>0.92750473900781372</v>
      </c>
      <c r="G32" s="31" t="s">
        <v>0</v>
      </c>
    </row>
    <row r="33" spans="1:11" s="5" customFormat="1" ht="14.5" customHeight="1" x14ac:dyDescent="0.25">
      <c r="A33" s="73" t="s">
        <v>33</v>
      </c>
      <c r="B33" s="20">
        <v>15.013752</v>
      </c>
      <c r="C33" s="50">
        <v>16.417999999999999</v>
      </c>
      <c r="D33" s="69">
        <v>26.889999999999997</v>
      </c>
      <c r="E33" s="69">
        <f t="shared" si="10"/>
        <v>10.471999999999998</v>
      </c>
      <c r="F33" s="70">
        <f t="shared" si="11"/>
        <v>0.63783652089170417</v>
      </c>
      <c r="G33" s="31" t="s">
        <v>0</v>
      </c>
    </row>
    <row r="34" spans="1:11" s="5" customFormat="1" ht="5.15" customHeight="1" x14ac:dyDescent="0.25">
      <c r="A34" s="27"/>
      <c r="B34" s="16"/>
      <c r="C34" s="9"/>
      <c r="D34" s="19"/>
      <c r="E34" s="9"/>
      <c r="F34" s="18"/>
      <c r="G34" s="30"/>
    </row>
    <row r="35" spans="1:11" s="5" customFormat="1" ht="14.5" customHeight="1" x14ac:dyDescent="0.25">
      <c r="A35" s="62" t="s">
        <v>6</v>
      </c>
      <c r="B35" s="63">
        <f>SUM(B36:B37)</f>
        <v>2.4085390000000002</v>
      </c>
      <c r="C35" s="63">
        <f>SUM(C36:C37)</f>
        <v>6.45</v>
      </c>
      <c r="D35" s="64">
        <f>SUM(D36:D37)</f>
        <v>6.45</v>
      </c>
      <c r="E35" s="71">
        <f t="shared" ref="E35:E37" si="12">D35-C35</f>
        <v>0</v>
      </c>
      <c r="F35" s="72">
        <f t="shared" ref="F35:F37" si="13">IF(C35=0,"N/A  ",E35/C35)</f>
        <v>0</v>
      </c>
      <c r="G35" s="42"/>
    </row>
    <row r="36" spans="1:11" s="5" customFormat="1" ht="14.5" customHeight="1" x14ac:dyDescent="0.25">
      <c r="A36" s="61" t="s">
        <v>2</v>
      </c>
      <c r="B36" s="20">
        <v>1.3662160000000003</v>
      </c>
      <c r="C36" s="50">
        <v>1.37</v>
      </c>
      <c r="D36" s="69">
        <v>1.38</v>
      </c>
      <c r="E36" s="40">
        <f t="shared" si="12"/>
        <v>9.9999999999997868E-3</v>
      </c>
      <c r="F36" s="41">
        <f t="shared" si="13"/>
        <v>7.2992700729925444E-3</v>
      </c>
      <c r="G36" s="31" t="s">
        <v>37</v>
      </c>
    </row>
    <row r="37" spans="1:11" s="5" customFormat="1" ht="14.5" customHeight="1" x14ac:dyDescent="0.25">
      <c r="A37" s="61" t="s">
        <v>32</v>
      </c>
      <c r="B37" s="20">
        <v>1.0423230000000001</v>
      </c>
      <c r="C37" s="50">
        <v>5.08</v>
      </c>
      <c r="D37" s="69">
        <v>5.07</v>
      </c>
      <c r="E37" s="69">
        <f t="shared" si="12"/>
        <v>-9.9999999999997868E-3</v>
      </c>
      <c r="F37" s="35">
        <f t="shared" si="13"/>
        <v>-1.9685039370078319E-3</v>
      </c>
      <c r="G37" s="31" t="s">
        <v>37</v>
      </c>
      <c r="K37" s="10"/>
    </row>
    <row r="38" spans="1:11" s="5" customFormat="1" ht="5.15" customHeight="1" x14ac:dyDescent="0.25">
      <c r="A38" s="28"/>
      <c r="B38" s="16"/>
      <c r="C38" s="9"/>
      <c r="D38" s="19"/>
      <c r="E38" s="9"/>
      <c r="F38" s="17"/>
      <c r="G38" s="30"/>
    </row>
    <row r="39" spans="1:11" s="5" customFormat="1" ht="14.5" customHeight="1" x14ac:dyDescent="0.25">
      <c r="A39" s="62" t="s">
        <v>25</v>
      </c>
      <c r="B39" s="63">
        <f>SUM(B40:B45)</f>
        <v>13.260663000000001</v>
      </c>
      <c r="C39" s="63">
        <f t="shared" ref="C39:D39" si="14">SUM(C40:C45)</f>
        <v>11.59</v>
      </c>
      <c r="D39" s="64">
        <f t="shared" si="14"/>
        <v>18.740000000000002</v>
      </c>
      <c r="E39" s="64">
        <f t="shared" ref="E39:E45" si="15">D39-C39</f>
        <v>7.1500000000000021</v>
      </c>
      <c r="F39" s="65">
        <f t="shared" ref="F39:F45" si="16">IF(C39=0,"N/A  ",E39/C39)</f>
        <v>0.61691113028472844</v>
      </c>
      <c r="G39" s="42"/>
    </row>
    <row r="40" spans="1:11" s="5" customFormat="1" ht="14.5" customHeight="1" x14ac:dyDescent="0.25">
      <c r="A40" s="60" t="s">
        <v>55</v>
      </c>
      <c r="B40" s="50">
        <v>0</v>
      </c>
      <c r="C40" s="50">
        <v>0</v>
      </c>
      <c r="D40" s="66">
        <v>3</v>
      </c>
      <c r="E40" s="40">
        <f t="shared" ref="E40:E41" si="17">D40-C40</f>
        <v>3</v>
      </c>
      <c r="F40" s="41" t="str">
        <f t="shared" ref="F40:F41" si="18">IF(C40=0,"N/A  ",E40/C40)</f>
        <v xml:space="preserve">N/A  </v>
      </c>
      <c r="G40" s="31" t="s">
        <v>49</v>
      </c>
    </row>
    <row r="41" spans="1:11" s="5" customFormat="1" ht="14.5" customHeight="1" x14ac:dyDescent="0.25">
      <c r="A41" s="60" t="s">
        <v>1</v>
      </c>
      <c r="B41" s="67">
        <v>5.2948300000000001</v>
      </c>
      <c r="C41" s="50">
        <v>5</v>
      </c>
      <c r="D41" s="66">
        <v>7</v>
      </c>
      <c r="E41" s="40">
        <f t="shared" si="17"/>
        <v>2</v>
      </c>
      <c r="F41" s="41">
        <f t="shared" si="18"/>
        <v>0.4</v>
      </c>
      <c r="G41" s="31" t="s">
        <v>49</v>
      </c>
    </row>
    <row r="42" spans="1:11" s="5" customFormat="1" ht="14.5" customHeight="1" x14ac:dyDescent="0.25">
      <c r="A42" s="60" t="s">
        <v>46</v>
      </c>
      <c r="B42" s="67">
        <v>0.79855799999999999</v>
      </c>
      <c r="C42" s="50">
        <v>2.3400000000000003</v>
      </c>
      <c r="D42" s="66">
        <v>0.99</v>
      </c>
      <c r="E42" s="40">
        <f t="shared" si="15"/>
        <v>-1.3500000000000003</v>
      </c>
      <c r="F42" s="41">
        <f t="shared" si="16"/>
        <v>-0.57692307692307698</v>
      </c>
      <c r="G42" s="31" t="s">
        <v>50</v>
      </c>
    </row>
    <row r="43" spans="1:11" s="5" customFormat="1" ht="14.5" customHeight="1" x14ac:dyDescent="0.25">
      <c r="A43" s="61" t="s">
        <v>47</v>
      </c>
      <c r="B43" s="68">
        <v>4.7154449999999999</v>
      </c>
      <c r="C43" s="50">
        <v>2.5</v>
      </c>
      <c r="D43" s="69">
        <v>3</v>
      </c>
      <c r="E43" s="66">
        <f t="shared" si="15"/>
        <v>0.5</v>
      </c>
      <c r="F43" s="70">
        <f t="shared" si="16"/>
        <v>0.2</v>
      </c>
      <c r="G43" s="31" t="s">
        <v>49</v>
      </c>
    </row>
    <row r="44" spans="1:11" s="5" customFormat="1" ht="14.5" customHeight="1" x14ac:dyDescent="0.25">
      <c r="A44" s="61" t="s">
        <v>26</v>
      </c>
      <c r="B44" s="40">
        <v>2.4518300000000002</v>
      </c>
      <c r="C44" s="50">
        <v>1.75</v>
      </c>
      <c r="D44" s="69">
        <v>3.75</v>
      </c>
      <c r="E44" s="66">
        <f t="shared" si="15"/>
        <v>2</v>
      </c>
      <c r="F44" s="70">
        <f t="shared" si="16"/>
        <v>1.1428571428571428</v>
      </c>
      <c r="G44" s="31" t="s">
        <v>51</v>
      </c>
    </row>
    <row r="45" spans="1:11" s="5" customFormat="1" ht="14.5" customHeight="1" x14ac:dyDescent="0.25">
      <c r="A45" s="61" t="s">
        <v>48</v>
      </c>
      <c r="B45" s="50">
        <v>0</v>
      </c>
      <c r="C45" s="50">
        <v>0</v>
      </c>
      <c r="D45" s="69">
        <v>1</v>
      </c>
      <c r="E45" s="69">
        <f t="shared" si="15"/>
        <v>1</v>
      </c>
      <c r="F45" s="35" t="str">
        <f t="shared" si="16"/>
        <v xml:space="preserve">N/A  </v>
      </c>
      <c r="G45" s="31" t="s">
        <v>49</v>
      </c>
    </row>
    <row r="46" spans="1:11" s="3" customFormat="1" ht="5.15" customHeight="1" x14ac:dyDescent="0.25">
      <c r="A46" s="12"/>
      <c r="B46" s="37"/>
      <c r="C46" s="22"/>
      <c r="D46" s="22"/>
      <c r="E46" s="6"/>
      <c r="F46" s="23"/>
      <c r="G46" s="32"/>
    </row>
    <row r="47" spans="1:11" s="5" customFormat="1" ht="14.5" customHeight="1" x14ac:dyDescent="0.25">
      <c r="A47" s="49" t="s">
        <v>45</v>
      </c>
      <c r="B47" s="44">
        <v>0.96673500000000001</v>
      </c>
      <c r="C47" s="44">
        <v>1</v>
      </c>
      <c r="D47" s="44">
        <v>1</v>
      </c>
      <c r="E47" s="45">
        <f>D47-C47</f>
        <v>0</v>
      </c>
      <c r="F47" s="46">
        <f>IF(C47=0,"N/A  ",E47/C47)</f>
        <v>0</v>
      </c>
      <c r="G47" s="47" t="s">
        <v>27</v>
      </c>
      <c r="I47" s="4"/>
      <c r="K47" s="10"/>
    </row>
    <row r="48" spans="1:11" s="3" customFormat="1" ht="5.15" customHeight="1" x14ac:dyDescent="0.25">
      <c r="A48" s="12"/>
      <c r="B48" s="37"/>
      <c r="C48" s="37"/>
      <c r="D48" s="22"/>
      <c r="E48" s="6"/>
      <c r="F48" s="23"/>
      <c r="G48" s="32"/>
    </row>
    <row r="49" spans="1:10" s="51" customFormat="1" ht="14.5" customHeight="1" x14ac:dyDescent="0.35">
      <c r="A49" s="49" t="s">
        <v>34</v>
      </c>
      <c r="B49" s="44">
        <v>16.304351</v>
      </c>
      <c r="C49" s="44">
        <v>17.850000000000001</v>
      </c>
      <c r="D49" s="44">
        <v>20.420000000000002</v>
      </c>
      <c r="E49" s="44">
        <f>D49-C49</f>
        <v>2.5700000000000003</v>
      </c>
      <c r="F49" s="54">
        <f>IF(C49=0,"N/A  ",E49/C49)</f>
        <v>0.14397759103641458</v>
      </c>
      <c r="G49" s="47" t="s">
        <v>4</v>
      </c>
    </row>
    <row r="50" spans="1:10" s="3" customFormat="1" ht="5.15" customHeight="1" x14ac:dyDescent="0.25">
      <c r="A50" s="12"/>
      <c r="B50" s="37"/>
      <c r="C50" s="37"/>
      <c r="D50" s="22"/>
      <c r="E50" s="6"/>
      <c r="F50" s="23"/>
      <c r="G50" s="32"/>
    </row>
    <row r="51" spans="1:10" s="51" customFormat="1" ht="14.5" customHeight="1" x14ac:dyDescent="0.35">
      <c r="A51" s="49" t="s">
        <v>35</v>
      </c>
      <c r="B51" s="44">
        <v>4.4256180000000001</v>
      </c>
      <c r="C51" s="44">
        <v>4.5</v>
      </c>
      <c r="D51" s="44">
        <v>4.5999999999999996</v>
      </c>
      <c r="E51" s="44">
        <f>D51-C51</f>
        <v>9.9999999999999645E-2</v>
      </c>
      <c r="F51" s="54">
        <f>IF(C51=0,"N/A  ",E51/C51)</f>
        <v>2.2222222222222143E-2</v>
      </c>
      <c r="G51" s="47" t="s">
        <v>3</v>
      </c>
    </row>
    <row r="52" spans="1:10" s="3" customFormat="1" ht="5.15" customHeight="1" thickBot="1" x14ac:dyDescent="0.3">
      <c r="A52" s="29"/>
      <c r="B52" s="38"/>
      <c r="C52" s="25"/>
      <c r="D52" s="25"/>
      <c r="E52" s="24"/>
      <c r="F52" s="24"/>
      <c r="G52" s="33"/>
    </row>
    <row r="53" spans="1:10" s="51" customFormat="1" ht="14.5" customHeight="1" thickBot="1" x14ac:dyDescent="0.4">
      <c r="A53" s="55" t="s">
        <v>7</v>
      </c>
      <c r="B53" s="56">
        <f>SUM(B5,B13,B17,B30,B47, B51,B49)</f>
        <v>537.04595900000004</v>
      </c>
      <c r="C53" s="56">
        <f>SUM(C5,C13,C17,C30,C47, C51,C49)</f>
        <v>563.42999999999995</v>
      </c>
      <c r="D53" s="56">
        <f>SUM(D5,D13,D17,D30,D47, D51,D49)</f>
        <v>700.19</v>
      </c>
      <c r="E53" s="56">
        <f>D53-C53</f>
        <v>136.7600000000001</v>
      </c>
      <c r="F53" s="57">
        <f>IF(C53=0,"N/A  ",E53/C53)</f>
        <v>0.24272757929112776</v>
      </c>
      <c r="G53" s="58"/>
      <c r="J53" s="59"/>
    </row>
    <row r="54" spans="1:10" s="14" customFormat="1" ht="42" customHeight="1" x14ac:dyDescent="0.35">
      <c r="A54" s="83" t="s">
        <v>54</v>
      </c>
      <c r="B54" s="84"/>
      <c r="C54" s="84"/>
      <c r="D54" s="84"/>
      <c r="E54" s="84"/>
      <c r="F54" s="84"/>
      <c r="G54" s="84"/>
      <c r="I54" s="15"/>
    </row>
  </sheetData>
  <mergeCells count="9">
    <mergeCell ref="A54:G54"/>
    <mergeCell ref="G3:G4"/>
    <mergeCell ref="A3:A4"/>
    <mergeCell ref="A1:G1"/>
    <mergeCell ref="A2:G2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 by Maj Comp</vt:lpstr>
      <vt:lpstr>'OrgEx by Maj Comp'!Print_Area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2018-08-23T16:31:00Z</cp:lastPrinted>
  <dcterms:created xsi:type="dcterms:W3CDTF">2014-03-20T19:20:58Z</dcterms:created>
  <dcterms:modified xsi:type="dcterms:W3CDTF">2021-05-26T14:55:54Z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