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P:\2022_Budget Cycle\FY_2022_Congressional Request\Production\PDF Production\Extracted Excel Files\"/>
    </mc:Choice>
  </mc:AlternateContent>
  <xr:revisionPtr revIDLastSave="0" documentId="13_ncr:1_{AD6D78B6-4AC2-48AA-9BFF-1D4E73C44607}" xr6:coauthVersionLast="46" xr6:coauthVersionMax="46" xr10:uidLastSave="{00000000-0000-0000-0000-000000000000}"/>
  <bookViews>
    <workbookView xWindow="-110" yWindow="-110" windowWidth="19420" windowHeight="10420" xr2:uid="{00000000-000D-0000-FFFF-FFFF00000000}"/>
  </bookViews>
  <sheets>
    <sheet name="R&amp;RA Funding" sheetId="1" r:id="rId1"/>
  </sheets>
  <definedNames>
    <definedName name="_xlnm.Print_Area" localSheetId="0">'R&amp;RA Funding'!$A$1:$F$18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 l="1"/>
  <c r="F15" i="1" s="1"/>
  <c r="F14" i="1"/>
  <c r="E14" i="1"/>
  <c r="B14" i="1"/>
  <c r="D13" i="1"/>
  <c r="E13" i="1" s="1"/>
  <c r="C13" i="1"/>
  <c r="F13" i="1" s="1"/>
  <c r="B13" i="1"/>
  <c r="F12" i="1"/>
  <c r="E12" i="1"/>
  <c r="E11" i="1"/>
  <c r="F11" i="1" s="1"/>
  <c r="B11" i="1"/>
  <c r="E10" i="1"/>
  <c r="F10" i="1" s="1"/>
  <c r="E9" i="1"/>
  <c r="F9" i="1" s="1"/>
  <c r="D8" i="1"/>
  <c r="E8" i="1" s="1"/>
  <c r="C8" i="1"/>
  <c r="B8" i="1"/>
  <c r="B16" i="1" s="1"/>
  <c r="E7" i="1"/>
  <c r="F7" i="1" s="1"/>
  <c r="F6" i="1"/>
  <c r="E6" i="1"/>
  <c r="E5" i="1"/>
  <c r="F5" i="1" s="1"/>
  <c r="F8" i="1" l="1"/>
  <c r="C16" i="1"/>
  <c r="D16" i="1"/>
  <c r="E16" i="1" s="1"/>
  <c r="F16" i="1" l="1"/>
</calcChain>
</file>

<file path=xl/sharedStrings.xml><?xml version="1.0" encoding="utf-8"?>
<sst xmlns="http://schemas.openxmlformats.org/spreadsheetml/2006/main" count="24" uniqueCount="23">
  <si>
    <t>(Dollars in Millions)</t>
  </si>
  <si>
    <t>Amount</t>
  </si>
  <si>
    <t>Percent</t>
  </si>
  <si>
    <t>Biological Sciences</t>
  </si>
  <si>
    <t>Engineering</t>
  </si>
  <si>
    <t>Geosciences</t>
  </si>
  <si>
    <t>Mathematical &amp; Physical Sciences</t>
  </si>
  <si>
    <t>Social, Behavioral &amp; Economic Sciences</t>
  </si>
  <si>
    <t>Office of Polar Programs</t>
  </si>
  <si>
    <t>U.S. Arctic Research Commission</t>
  </si>
  <si>
    <t>FY 2020
Actual</t>
  </si>
  <si>
    <t>FY 2022
Request</t>
  </si>
  <si>
    <t>Change over
FY 2021 Estimate</t>
  </si>
  <si>
    <r>
      <t>R&amp;RA Funding</t>
    </r>
    <r>
      <rPr>
        <vertAlign val="superscript"/>
        <sz val="10"/>
        <color theme="1"/>
        <rFont val="Arial"/>
        <family val="2"/>
      </rPr>
      <t>1</t>
    </r>
  </si>
  <si>
    <t>Technology, Innovation, &amp; Partnerships</t>
  </si>
  <si>
    <t>FY 2021
Estimate</t>
  </si>
  <si>
    <t>Computer &amp; Information Science &amp; Engineering</t>
  </si>
  <si>
    <t>Office of International Science &amp; Engineering</t>
  </si>
  <si>
    <t xml:space="preserve"> </t>
  </si>
  <si>
    <r>
      <t>Integrative Activities</t>
    </r>
    <r>
      <rPr>
        <vertAlign val="superscript"/>
        <sz val="10"/>
        <color theme="1"/>
        <rFont val="Arial"/>
        <family val="2"/>
      </rPr>
      <t>2</t>
    </r>
  </si>
  <si>
    <t>Total</t>
  </si>
  <si>
    <r>
      <rPr>
        <vertAlign val="superscript"/>
        <sz val="9"/>
        <color theme="1"/>
        <rFont val="Arial"/>
        <family val="2"/>
      </rPr>
      <t>1</t>
    </r>
    <r>
      <rPr>
        <sz val="9"/>
        <color theme="1"/>
        <rFont val="Arial"/>
        <family val="2"/>
      </rPr>
      <t xml:space="preserve"> To account for the creation of TIP in FY 2022, funding in FY 2020 and FY 2021 is restated for comparability across fiscal years. Impacted programs include Convergence Accelerator, NSF Innovation Corps, Partnerships for Innovation, and SBIR/STTR (including operations).</t>
    </r>
  </si>
  <si>
    <r>
      <rPr>
        <vertAlign val="superscript"/>
        <sz val="9"/>
        <color theme="1"/>
        <rFont val="Arial"/>
        <family val="2"/>
      </rPr>
      <t>2</t>
    </r>
    <r>
      <rPr>
        <sz val="9"/>
        <color theme="1"/>
        <rFont val="Arial"/>
        <family val="2"/>
      </rPr>
      <t xml:space="preserve"> The Graduate Research Fellowship Program will be consolidated into the Directorate for Education and Human Resources in FY 2022. Funding in FY 2020 and FY 2021 is removed from IA for comparability across fiscal years. See the EHR chapter for more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</si>
</sst>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quot;$&quot;#,##0.00;&quot;-&quot;??"/>
    <numFmt numFmtId="165" formatCode="0.0%;\-0.0%;&quot;-&quot;??"/>
    <numFmt numFmtId="166" formatCode="#,##0.00;\-#,##0.00;&quot;-&quot;??"/>
    <numFmt numFmtId="167" formatCode="0.0000"/>
  </numFmts>
  <fonts count="7" x14ac:knownFonts="1">
    <font>
      <sz val="11"/>
      <color theme="1"/>
      <name val="Calibri"/>
      <family val="2"/>
      <scheme val="minor"/>
    </font>
    <font>
      <sz val="10"/>
      <color theme="1"/>
      <name val="Arial"/>
      <family val="2"/>
    </font>
    <font>
      <b/>
      <sz val="10"/>
      <color theme="1"/>
      <name val="Arial"/>
      <family val="2"/>
    </font>
    <font>
      <sz val="10"/>
      <color theme="1"/>
      <name val="Arial"/>
      <family val="2"/>
    </font>
    <font>
      <sz val="9"/>
      <color theme="1"/>
      <name val="Arial"/>
      <family val="2"/>
    </font>
    <font>
      <vertAlign val="superscript"/>
      <sz val="9"/>
      <color theme="1"/>
      <name val="Arial"/>
      <family val="2"/>
    </font>
    <font>
      <vertAlign val="superscript"/>
      <sz val="10"/>
      <color theme="1"/>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s>
  <cellStyleXfs count="1">
    <xf numFmtId="0" fontId="0" fillId="0" borderId="0"/>
  </cellStyleXfs>
  <cellXfs count="35">
    <xf numFmtId="0" fontId="0" fillId="0" borderId="0" xfId="0"/>
    <xf numFmtId="0" fontId="3" fillId="0" borderId="0" xfId="0" applyFont="1" applyAlignment="1" applyProtection="1">
      <alignment vertical="center"/>
      <protection locked="0"/>
    </xf>
    <xf numFmtId="0" fontId="3"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3" xfId="0" applyFont="1" applyBorder="1" applyAlignment="1" applyProtection="1">
      <alignment horizontal="center"/>
    </xf>
    <xf numFmtId="0" fontId="3" fillId="0" borderId="0" xfId="0" applyFont="1" applyAlignment="1" applyProtection="1">
      <protection locked="0"/>
    </xf>
    <xf numFmtId="0" fontId="1" fillId="0" borderId="0" xfId="0" applyFont="1" applyAlignment="1" applyProtection="1">
      <protection locked="0"/>
    </xf>
    <xf numFmtId="167" fontId="3" fillId="0" borderId="0" xfId="0" applyNumberFormat="1" applyFont="1" applyProtection="1">
      <protection locked="0"/>
    </xf>
    <xf numFmtId="2" fontId="3" fillId="0" borderId="0" xfId="0" applyNumberFormat="1" applyFont="1" applyProtection="1">
      <protection locked="0"/>
    </xf>
    <xf numFmtId="166" fontId="1" fillId="0" borderId="0" xfId="0" applyNumberFormat="1" applyFont="1" applyAlignment="1" applyProtection="1">
      <alignment horizontal="right"/>
      <protection locked="0"/>
    </xf>
    <xf numFmtId="0" fontId="1" fillId="0" borderId="0" xfId="0" applyFont="1" applyAlignment="1" applyProtection="1">
      <alignment vertical="top"/>
      <protection locked="0"/>
    </xf>
    <xf numFmtId="164" fontId="1" fillId="0" borderId="0" xfId="0" applyNumberFormat="1" applyFont="1" applyAlignment="1" applyProtection="1">
      <alignment horizontal="right" vertical="top"/>
      <protection locked="0"/>
    </xf>
    <xf numFmtId="164" fontId="1" fillId="0" borderId="0" xfId="0" applyNumberFormat="1" applyFont="1" applyFill="1" applyAlignment="1" applyProtection="1">
      <alignment horizontal="right" vertical="top"/>
      <protection locked="0"/>
    </xf>
    <xf numFmtId="164" fontId="1" fillId="0" borderId="0" xfId="0" applyNumberFormat="1" applyFont="1" applyAlignment="1" applyProtection="1">
      <alignment horizontal="right" vertical="top"/>
    </xf>
    <xf numFmtId="165" fontId="1" fillId="0" borderId="0" xfId="0" applyNumberFormat="1" applyFont="1" applyAlignment="1" applyProtection="1">
      <alignment horizontal="right" vertical="top"/>
    </xf>
    <xf numFmtId="166" fontId="1" fillId="0" borderId="0" xfId="0" applyNumberFormat="1" applyFont="1" applyAlignment="1" applyProtection="1">
      <alignment horizontal="right" vertical="top"/>
      <protection locked="0"/>
    </xf>
    <xf numFmtId="166" fontId="1" fillId="0" borderId="0" xfId="0" applyNumberFormat="1" applyFont="1" applyFill="1" applyAlignment="1" applyProtection="1">
      <alignment horizontal="right" vertical="top"/>
      <protection locked="0"/>
    </xf>
    <xf numFmtId="166" fontId="1" fillId="0" borderId="0" xfId="0" applyNumberFormat="1" applyFont="1" applyAlignment="1" applyProtection="1">
      <alignment horizontal="right" vertical="top"/>
    </xf>
    <xf numFmtId="0" fontId="1" fillId="0" borderId="0" xfId="0" applyFont="1" applyFill="1" applyAlignment="1" applyProtection="1">
      <alignment vertical="top"/>
      <protection locked="0"/>
    </xf>
    <xf numFmtId="0" fontId="1" fillId="0" borderId="0" xfId="0" applyFont="1" applyFill="1" applyAlignment="1" applyProtection="1">
      <alignment vertical="top" wrapText="1" readingOrder="1"/>
      <protection locked="0"/>
    </xf>
    <xf numFmtId="0" fontId="1" fillId="0" borderId="0" xfId="0" applyFont="1" applyAlignment="1" applyProtection="1">
      <alignment vertical="top" wrapText="1"/>
      <protection locked="0"/>
    </xf>
    <xf numFmtId="0" fontId="2" fillId="0" borderId="4" xfId="0" applyFont="1" applyBorder="1" applyAlignment="1" applyProtection="1">
      <alignment vertical="top"/>
      <protection locked="0"/>
    </xf>
    <xf numFmtId="164" fontId="2" fillId="0" borderId="4" xfId="0" applyNumberFormat="1" applyFont="1" applyBorder="1" applyAlignment="1" applyProtection="1">
      <alignment horizontal="right" vertical="top"/>
      <protection locked="0"/>
    </xf>
    <xf numFmtId="164" fontId="2" fillId="0" borderId="4" xfId="0" applyNumberFormat="1" applyFont="1" applyBorder="1" applyAlignment="1" applyProtection="1">
      <alignment horizontal="right" vertical="top"/>
    </xf>
    <xf numFmtId="165" fontId="2" fillId="0" borderId="4" xfId="0" applyNumberFormat="1" applyFont="1" applyBorder="1" applyAlignment="1" applyProtection="1">
      <alignment horizontal="right" vertical="top"/>
    </xf>
    <xf numFmtId="0" fontId="4" fillId="0" borderId="2" xfId="0" applyFont="1" applyBorder="1" applyAlignment="1">
      <alignment horizontal="left" vertical="top" wrapText="1"/>
    </xf>
    <xf numFmtId="0" fontId="4" fillId="0" borderId="0" xfId="0" applyFont="1" applyAlignment="1" applyProtection="1">
      <alignment horizontal="left" vertical="top" wrapText="1"/>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center"/>
      <protection locked="0"/>
    </xf>
    <xf numFmtId="0" fontId="1" fillId="0" borderId="2" xfId="0" applyFont="1" applyBorder="1" applyAlignment="1" applyProtection="1">
      <alignment horizontal="right" wrapText="1"/>
    </xf>
    <xf numFmtId="0" fontId="3" fillId="0" borderId="3" xfId="0" applyFont="1" applyBorder="1" applyAlignment="1" applyProtection="1">
      <alignment horizontal="right"/>
    </xf>
    <xf numFmtId="0" fontId="1" fillId="0" borderId="2" xfId="0" applyFont="1" applyBorder="1" applyAlignment="1" applyProtection="1">
      <alignment horizontal="center" wrapText="1"/>
    </xf>
    <xf numFmtId="0" fontId="3" fillId="0" borderId="2" xfId="0" applyFont="1" applyBorder="1" applyAlignment="1" applyProtection="1">
      <alignment horizontal="center"/>
    </xf>
    <xf numFmtId="0" fontId="1" fillId="0" borderId="3" xfId="0" applyFont="1" applyBorder="1" applyAlignment="1" applyProtection="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showGridLines="0" tabSelected="1" zoomScaleNormal="100" workbookViewId="0">
      <selection sqref="A1:F1"/>
    </sheetView>
  </sheetViews>
  <sheetFormatPr defaultColWidth="8.90625" defaultRowHeight="12.5" x14ac:dyDescent="0.25"/>
  <cols>
    <col min="1" max="1" width="40.81640625" style="2" customWidth="1"/>
    <col min="2" max="6" width="9.81640625" style="2" customWidth="1"/>
    <col min="7" max="16384" width="8.90625" style="2"/>
  </cols>
  <sheetData>
    <row r="1" spans="1:16" s="1" customFormat="1" ht="14.5" customHeight="1" x14ac:dyDescent="0.35">
      <c r="A1" s="28" t="s">
        <v>13</v>
      </c>
      <c r="B1" s="28"/>
      <c r="C1" s="28"/>
      <c r="D1" s="28"/>
      <c r="E1" s="28"/>
      <c r="F1" s="28"/>
    </row>
    <row r="2" spans="1:16" ht="14.5" customHeight="1" thickBot="1" x14ac:dyDescent="0.3">
      <c r="A2" s="29" t="s">
        <v>0</v>
      </c>
      <c r="B2" s="29"/>
      <c r="C2" s="29"/>
      <c r="D2" s="29"/>
      <c r="E2" s="29"/>
      <c r="F2" s="29"/>
    </row>
    <row r="3" spans="1:16" ht="27" customHeight="1" x14ac:dyDescent="0.25">
      <c r="A3" s="3"/>
      <c r="B3" s="30" t="s">
        <v>10</v>
      </c>
      <c r="C3" s="30" t="s">
        <v>15</v>
      </c>
      <c r="D3" s="30" t="s">
        <v>11</v>
      </c>
      <c r="E3" s="32" t="s">
        <v>12</v>
      </c>
      <c r="F3" s="33"/>
    </row>
    <row r="4" spans="1:16" ht="12.5" customHeight="1" x14ac:dyDescent="0.25">
      <c r="A4" s="4"/>
      <c r="B4" s="31"/>
      <c r="C4" s="34"/>
      <c r="D4" s="31"/>
      <c r="E4" s="5" t="s">
        <v>1</v>
      </c>
      <c r="F4" s="5" t="s">
        <v>2</v>
      </c>
    </row>
    <row r="5" spans="1:16" s="6" customFormat="1" ht="14.5" customHeight="1" x14ac:dyDescent="0.25">
      <c r="A5" s="11" t="s">
        <v>3</v>
      </c>
      <c r="B5" s="12">
        <v>809.30600000000004</v>
      </c>
      <c r="C5" s="12">
        <v>818.14</v>
      </c>
      <c r="D5" s="13">
        <v>948.51</v>
      </c>
      <c r="E5" s="14">
        <f>D5-C5</f>
        <v>130.37</v>
      </c>
      <c r="F5" s="15">
        <f t="shared" ref="F5:F15" si="0">IF(C5=0,"N/A",E5/C5)</f>
        <v>0.15934925562862104</v>
      </c>
    </row>
    <row r="6" spans="1:16" s="6" customFormat="1" ht="14.5" customHeight="1" x14ac:dyDescent="0.25">
      <c r="A6" s="11" t="s">
        <v>16</v>
      </c>
      <c r="B6" s="16">
        <v>996.39599999999996</v>
      </c>
      <c r="C6" s="16">
        <v>1005.49</v>
      </c>
      <c r="D6" s="17">
        <v>1116.06</v>
      </c>
      <c r="E6" s="18">
        <f t="shared" ref="E6:E15" si="1">D6-C6</f>
        <v>110.56999999999994</v>
      </c>
      <c r="F6" s="15">
        <f t="shared" si="0"/>
        <v>0.10996628509482932</v>
      </c>
    </row>
    <row r="7" spans="1:16" s="6" customFormat="1" ht="14.5" customHeight="1" x14ac:dyDescent="0.25">
      <c r="A7" s="19" t="s">
        <v>4</v>
      </c>
      <c r="B7" s="16">
        <v>754.30799999999999</v>
      </c>
      <c r="C7" s="16">
        <v>761.85000000000014</v>
      </c>
      <c r="D7" s="17">
        <v>916.79000000000008</v>
      </c>
      <c r="E7" s="18">
        <f t="shared" si="1"/>
        <v>154.93999999999994</v>
      </c>
      <c r="F7" s="15">
        <f t="shared" si="0"/>
        <v>0.20337336746078613</v>
      </c>
    </row>
    <row r="8" spans="1:16" s="6" customFormat="1" ht="14.5" customHeight="1" x14ac:dyDescent="0.25">
      <c r="A8" s="19" t="s">
        <v>5</v>
      </c>
      <c r="B8" s="16">
        <f>993.72</f>
        <v>993.72</v>
      </c>
      <c r="C8" s="16">
        <f>1004.18</f>
        <v>1004.18</v>
      </c>
      <c r="D8" s="17">
        <f>1194.92</f>
        <v>1194.92</v>
      </c>
      <c r="E8" s="18">
        <f t="shared" si="1"/>
        <v>190.74000000000012</v>
      </c>
      <c r="F8" s="15">
        <f t="shared" si="0"/>
        <v>0.18994602561293805</v>
      </c>
    </row>
    <row r="9" spans="1:16" s="6" customFormat="1" ht="14.5" customHeight="1" x14ac:dyDescent="0.25">
      <c r="A9" s="19" t="s">
        <v>6</v>
      </c>
      <c r="B9" s="16">
        <v>1530.1179999999999</v>
      </c>
      <c r="C9" s="16">
        <v>1580.48</v>
      </c>
      <c r="D9" s="17">
        <v>1690.74</v>
      </c>
      <c r="E9" s="18">
        <f t="shared" si="1"/>
        <v>110.25999999999999</v>
      </c>
      <c r="F9" s="15">
        <f t="shared" si="0"/>
        <v>6.9763616116622795E-2</v>
      </c>
    </row>
    <row r="10" spans="1:16" s="6" customFormat="1" ht="14.5" customHeight="1" x14ac:dyDescent="0.25">
      <c r="A10" s="19" t="s">
        <v>7</v>
      </c>
      <c r="B10" s="16">
        <v>280.346</v>
      </c>
      <c r="C10" s="16">
        <v>282.06</v>
      </c>
      <c r="D10" s="17">
        <v>319.65999999999997</v>
      </c>
      <c r="E10" s="18">
        <f t="shared" si="1"/>
        <v>37.599999999999966</v>
      </c>
      <c r="F10" s="15">
        <f t="shared" si="0"/>
        <v>0.13330497057363669</v>
      </c>
    </row>
    <row r="11" spans="1:16" s="6" customFormat="1" ht="14.5" customHeight="1" x14ac:dyDescent="0.25">
      <c r="A11" s="20" t="s">
        <v>14</v>
      </c>
      <c r="B11" s="16">
        <f>352.313</f>
        <v>352.31299999999999</v>
      </c>
      <c r="C11" s="16">
        <v>364.86900000000003</v>
      </c>
      <c r="D11" s="17">
        <v>864.87</v>
      </c>
      <c r="E11" s="18">
        <f t="shared" si="1"/>
        <v>500.00099999999998</v>
      </c>
      <c r="F11" s="15">
        <f>IF(C11=0,"N/A",E11/C11)</f>
        <v>1.3703575803918664</v>
      </c>
    </row>
    <row r="12" spans="1:16" s="6" customFormat="1" ht="14.5" customHeight="1" x14ac:dyDescent="0.25">
      <c r="A12" s="19" t="s">
        <v>17</v>
      </c>
      <c r="B12" s="16">
        <v>51.039000000000001</v>
      </c>
      <c r="C12" s="16">
        <v>51.32</v>
      </c>
      <c r="D12" s="17">
        <v>75.319999999999993</v>
      </c>
      <c r="E12" s="18">
        <f t="shared" si="1"/>
        <v>23.999999999999993</v>
      </c>
      <c r="F12" s="15">
        <f t="shared" si="0"/>
        <v>0.46765393608729527</v>
      </c>
    </row>
    <row r="13" spans="1:16" s="6" customFormat="1" ht="14.5" customHeight="1" x14ac:dyDescent="0.25">
      <c r="A13" s="19" t="s">
        <v>8</v>
      </c>
      <c r="B13" s="17">
        <f>403.59+77</f>
        <v>480.59</v>
      </c>
      <c r="C13" s="17">
        <f>406.35+77</f>
        <v>483.35</v>
      </c>
      <c r="D13" s="17">
        <f>429.19+77.1</f>
        <v>506.28999999999996</v>
      </c>
      <c r="E13" s="18">
        <f t="shared" si="1"/>
        <v>22.939999999999941</v>
      </c>
      <c r="F13" s="15">
        <f t="shared" si="0"/>
        <v>4.7460432398882674E-2</v>
      </c>
      <c r="K13" s="7" t="s">
        <v>18</v>
      </c>
      <c r="P13" s="10" t="s">
        <v>18</v>
      </c>
    </row>
    <row r="14" spans="1:16" s="6" customFormat="1" ht="15" customHeight="1" x14ac:dyDescent="0.25">
      <c r="A14" s="11" t="s">
        <v>19</v>
      </c>
      <c r="B14" s="17">
        <f>495.228-142.261</f>
        <v>352.96699999999998</v>
      </c>
      <c r="C14" s="17">
        <v>527.14</v>
      </c>
      <c r="D14" s="17">
        <v>504.9</v>
      </c>
      <c r="E14" s="18">
        <f t="shared" si="1"/>
        <v>-22.240000000000009</v>
      </c>
      <c r="F14" s="15">
        <f t="shared" si="0"/>
        <v>-4.218993056872939E-2</v>
      </c>
    </row>
    <row r="15" spans="1:16" s="6" customFormat="1" ht="14.5" customHeight="1" x14ac:dyDescent="0.25">
      <c r="A15" s="21" t="s">
        <v>9</v>
      </c>
      <c r="B15" s="16">
        <v>1.6</v>
      </c>
      <c r="C15" s="16">
        <v>1.6</v>
      </c>
      <c r="D15" s="17">
        <v>1.65</v>
      </c>
      <c r="E15" s="18">
        <f t="shared" si="1"/>
        <v>4.9999999999999822E-2</v>
      </c>
      <c r="F15" s="15">
        <f t="shared" si="0"/>
        <v>3.1249999999999889E-2</v>
      </c>
    </row>
    <row r="16" spans="1:16" s="6" customFormat="1" ht="14.5" customHeight="1" thickBot="1" x14ac:dyDescent="0.3">
      <c r="A16" s="22" t="s">
        <v>20</v>
      </c>
      <c r="B16" s="23">
        <f>SUM(B5:B15)</f>
        <v>6602.7029999999995</v>
      </c>
      <c r="C16" s="23">
        <f>SUM(C5:C15)</f>
        <v>6880.4790000000012</v>
      </c>
      <c r="D16" s="23">
        <f>SUM(D5:D15)</f>
        <v>8139.7099999999982</v>
      </c>
      <c r="E16" s="24">
        <f>D16-C16</f>
        <v>1259.230999999997</v>
      </c>
      <c r="F16" s="25">
        <f>IF(C16=0,"N/A",E16/C16)</f>
        <v>0.18301501973917758</v>
      </c>
    </row>
    <row r="17" spans="1:7" s="1" customFormat="1" ht="40" customHeight="1" x14ac:dyDescent="0.35">
      <c r="A17" s="26" t="s">
        <v>21</v>
      </c>
      <c r="B17" s="26"/>
      <c r="C17" s="26"/>
      <c r="D17" s="26"/>
      <c r="E17" s="26"/>
      <c r="F17" s="26"/>
    </row>
    <row r="18" spans="1:7" s="1" customFormat="1" ht="40" customHeight="1" x14ac:dyDescent="0.35">
      <c r="A18" s="27" t="s">
        <v>22</v>
      </c>
      <c r="B18" s="27"/>
      <c r="C18" s="27"/>
      <c r="D18" s="27"/>
      <c r="E18" s="27"/>
      <c r="F18" s="27"/>
    </row>
    <row r="22" spans="1:7" x14ac:dyDescent="0.25">
      <c r="F22" s="9"/>
    </row>
    <row r="24" spans="1:7" x14ac:dyDescent="0.25">
      <c r="G24" s="8"/>
    </row>
  </sheetData>
  <mergeCells count="8">
    <mergeCell ref="A17:F17"/>
    <mergeCell ref="A18:F18"/>
    <mergeCell ref="A1:F1"/>
    <mergeCell ref="A2:F2"/>
    <mergeCell ref="B3:B4"/>
    <mergeCell ref="D3:D4"/>
    <mergeCell ref="E3:F3"/>
    <mergeCell ref="C3:C4"/>
  </mergeCells>
  <pageMargins left="0.7" right="0.7" top="0.75" bottom="0.75" header="0.3" footer="0.3"/>
  <pageSetup orientation="portrait" r:id="rId1"/>
  <ignoredErrors>
    <ignoredError sqref="B16:D16 B8 B11 B13:B14 C8:D8 C13:D13"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R&amp;RA Funding</vt:lpstr>
      <vt:lpstr>'R&amp;RA Funding'!Print_Area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Thomas J</dc:creator>
  <cp:lastModifiedBy>Oxenrider, Clinton J.</cp:lastModifiedBy>
  <cp:lastPrinted>2021-05-24T17:10:15Z</cp:lastPrinted>
  <dcterms:created xsi:type="dcterms:W3CDTF">2017-12-14T16:14:49Z</dcterms:created>
  <dcterms:modified xsi:type="dcterms:W3CDTF">2021-05-25T17:54:16Z</dcterms:modified>
</cp:coreProperties>
</file>