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F9F08A63-28DC-44A8-B887-DF428E45C102}" xr6:coauthVersionLast="46" xr6:coauthVersionMax="46" xr10:uidLastSave="{00000000-0000-0000-0000-000000000000}"/>
  <bookViews>
    <workbookView xWindow="-110" yWindow="-110" windowWidth="19420" windowHeight="10420" xr2:uid="{87605EA1-EF78-47C7-ADB0-1DC7D7EE89BD}"/>
  </bookViews>
  <sheets>
    <sheet name="Restatement of Programs to TIP" sheetId="1" r:id="rId1"/>
  </sheets>
  <definedNames>
    <definedName name="_xlnm.Print_Area" localSheetId="0">'Restatement of Programs to TIP'!$A$1:$J$81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0" i="1" l="1"/>
  <c r="E80" i="1"/>
  <c r="B80" i="1"/>
  <c r="G79" i="1"/>
  <c r="I79" i="1" s="1"/>
  <c r="J79" i="1" s="1"/>
  <c r="D79" i="1"/>
  <c r="G78" i="1"/>
  <c r="I78" i="1" s="1"/>
  <c r="J78" i="1" s="1"/>
  <c r="D78" i="1"/>
  <c r="G77" i="1"/>
  <c r="I77" i="1" s="1"/>
  <c r="J77" i="1" s="1"/>
  <c r="D77" i="1"/>
  <c r="G76" i="1"/>
  <c r="I76" i="1" s="1"/>
  <c r="J76" i="1" s="1"/>
  <c r="D76" i="1"/>
  <c r="F75" i="1"/>
  <c r="G75" i="1" s="1"/>
  <c r="C75" i="1"/>
  <c r="D75" i="1" s="1"/>
  <c r="G74" i="1"/>
  <c r="J74" i="1" s="1"/>
  <c r="D74" i="1"/>
  <c r="G73" i="1"/>
  <c r="J73" i="1" s="1"/>
  <c r="D73" i="1"/>
  <c r="G72" i="1"/>
  <c r="D72" i="1"/>
  <c r="G71" i="1"/>
  <c r="I71" i="1" s="1"/>
  <c r="D71" i="1"/>
  <c r="G70" i="1"/>
  <c r="G80" i="1" s="1"/>
  <c r="F70" i="1"/>
  <c r="F80" i="1" s="1"/>
  <c r="C70" i="1"/>
  <c r="D70" i="1" s="1"/>
  <c r="H68" i="1"/>
  <c r="E68" i="1"/>
  <c r="B68" i="1"/>
  <c r="G67" i="1"/>
  <c r="C67" i="1"/>
  <c r="C66" i="1" s="1"/>
  <c r="F66" i="1"/>
  <c r="G66" i="1" s="1"/>
  <c r="H64" i="1"/>
  <c r="E64" i="1"/>
  <c r="B64" i="1"/>
  <c r="G63" i="1"/>
  <c r="D63" i="1"/>
  <c r="F62" i="1"/>
  <c r="F64" i="1" s="1"/>
  <c r="C62" i="1"/>
  <c r="C64" i="1" s="1"/>
  <c r="G61" i="1"/>
  <c r="I61" i="1" s="1"/>
  <c r="J61" i="1" s="1"/>
  <c r="D61" i="1"/>
  <c r="G60" i="1"/>
  <c r="I60" i="1" s="1"/>
  <c r="J60" i="1" s="1"/>
  <c r="D60" i="1"/>
  <c r="G59" i="1"/>
  <c r="I59" i="1" s="1"/>
  <c r="J59" i="1" s="1"/>
  <c r="D59" i="1"/>
  <c r="H57" i="1"/>
  <c r="E57" i="1"/>
  <c r="B57" i="1"/>
  <c r="G56" i="1"/>
  <c r="D56" i="1"/>
  <c r="G55" i="1"/>
  <c r="F55" i="1"/>
  <c r="F57" i="1" s="1"/>
  <c r="C55" i="1"/>
  <c r="D55" i="1" s="1"/>
  <c r="G54" i="1"/>
  <c r="I54" i="1" s="1"/>
  <c r="J54" i="1" s="1"/>
  <c r="D54" i="1"/>
  <c r="G53" i="1"/>
  <c r="I53" i="1" s="1"/>
  <c r="J53" i="1" s="1"/>
  <c r="D53" i="1"/>
  <c r="G52" i="1"/>
  <c r="I52" i="1" s="1"/>
  <c r="J52" i="1" s="1"/>
  <c r="D52" i="1"/>
  <c r="G51" i="1"/>
  <c r="I51" i="1" s="1"/>
  <c r="J51" i="1" s="1"/>
  <c r="D51" i="1"/>
  <c r="G50" i="1"/>
  <c r="I50" i="1" s="1"/>
  <c r="J50" i="1" s="1"/>
  <c r="D50" i="1"/>
  <c r="H48" i="1"/>
  <c r="E48" i="1"/>
  <c r="B48" i="1"/>
  <c r="G47" i="1"/>
  <c r="D47" i="1"/>
  <c r="F46" i="1"/>
  <c r="G46" i="1" s="1"/>
  <c r="C46" i="1"/>
  <c r="D46" i="1" s="1"/>
  <c r="G45" i="1"/>
  <c r="D45" i="1"/>
  <c r="G44" i="1"/>
  <c r="D44" i="1"/>
  <c r="G43" i="1"/>
  <c r="D43" i="1"/>
  <c r="H41" i="1"/>
  <c r="F40" i="1"/>
  <c r="G40" i="1" s="1"/>
  <c r="D40" i="1"/>
  <c r="C40" i="1"/>
  <c r="F39" i="1"/>
  <c r="G39" i="1" s="1"/>
  <c r="D39" i="1"/>
  <c r="C39" i="1"/>
  <c r="F38" i="1"/>
  <c r="G38" i="1" s="1"/>
  <c r="D38" i="1"/>
  <c r="C38" i="1"/>
  <c r="F37" i="1"/>
  <c r="G37" i="1" s="1"/>
  <c r="C37" i="1"/>
  <c r="D37" i="1" s="1"/>
  <c r="F36" i="1"/>
  <c r="G36" i="1" s="1"/>
  <c r="C36" i="1"/>
  <c r="D36" i="1" s="1"/>
  <c r="F35" i="1"/>
  <c r="G35" i="1" s="1"/>
  <c r="C35" i="1"/>
  <c r="D35" i="1" s="1"/>
  <c r="F34" i="1"/>
  <c r="G34" i="1" s="1"/>
  <c r="C34" i="1"/>
  <c r="D34" i="1" s="1"/>
  <c r="F33" i="1"/>
  <c r="G33" i="1" s="1"/>
  <c r="D33" i="1"/>
  <c r="C33" i="1"/>
  <c r="E32" i="1"/>
  <c r="E31" i="1" s="1"/>
  <c r="B32" i="1"/>
  <c r="B31" i="1"/>
  <c r="G30" i="1"/>
  <c r="D30" i="1"/>
  <c r="G29" i="1"/>
  <c r="D29" i="1"/>
  <c r="G28" i="1"/>
  <c r="D28" i="1"/>
  <c r="F27" i="1"/>
  <c r="F26" i="1" s="1"/>
  <c r="D27" i="1"/>
  <c r="C27" i="1"/>
  <c r="C26" i="1"/>
  <c r="D26" i="1" s="1"/>
  <c r="G25" i="1"/>
  <c r="I25" i="1" s="1"/>
  <c r="J25" i="1" s="1"/>
  <c r="D25" i="1"/>
  <c r="G24" i="1"/>
  <c r="I24" i="1" s="1"/>
  <c r="J24" i="1" s="1"/>
  <c r="D24" i="1"/>
  <c r="G23" i="1"/>
  <c r="I23" i="1" s="1"/>
  <c r="J23" i="1" s="1"/>
  <c r="D23" i="1"/>
  <c r="G22" i="1"/>
  <c r="I22" i="1" s="1"/>
  <c r="J22" i="1" s="1"/>
  <c r="D22" i="1"/>
  <c r="H20" i="1"/>
  <c r="F20" i="1"/>
  <c r="E20" i="1"/>
  <c r="B20" i="1"/>
  <c r="G19" i="1"/>
  <c r="D19" i="1"/>
  <c r="F18" i="1"/>
  <c r="G18" i="1" s="1"/>
  <c r="C18" i="1"/>
  <c r="C20" i="1" s="1"/>
  <c r="G17" i="1"/>
  <c r="D17" i="1"/>
  <c r="G16" i="1"/>
  <c r="D16" i="1"/>
  <c r="G15" i="1"/>
  <c r="D15" i="1"/>
  <c r="G14" i="1"/>
  <c r="D14" i="1"/>
  <c r="H12" i="1"/>
  <c r="E12" i="1"/>
  <c r="C12" i="1"/>
  <c r="B12" i="1"/>
  <c r="G11" i="1"/>
  <c r="D11" i="1"/>
  <c r="F10" i="1"/>
  <c r="F12" i="1" s="1"/>
  <c r="D10" i="1"/>
  <c r="D12" i="1" s="1"/>
  <c r="C10" i="1"/>
  <c r="G9" i="1"/>
  <c r="I9" i="1" s="1"/>
  <c r="D9" i="1"/>
  <c r="G8" i="1"/>
  <c r="D8" i="1"/>
  <c r="G7" i="1"/>
  <c r="D7" i="1"/>
  <c r="G6" i="1"/>
  <c r="D6" i="1"/>
  <c r="F48" i="1" l="1"/>
  <c r="F68" i="1"/>
  <c r="D48" i="1"/>
  <c r="D80" i="1"/>
  <c r="C68" i="1"/>
  <c r="D66" i="1"/>
  <c r="D68" i="1" s="1"/>
  <c r="I80" i="1"/>
  <c r="J80" i="1" s="1"/>
  <c r="I20" i="1"/>
  <c r="I18" i="1"/>
  <c r="J18" i="1" s="1"/>
  <c r="G20" i="1"/>
  <c r="G26" i="1"/>
  <c r="J75" i="1"/>
  <c r="I75" i="1"/>
  <c r="E41" i="1"/>
  <c r="D57" i="1"/>
  <c r="I46" i="1"/>
  <c r="J46" i="1" s="1"/>
  <c r="I66" i="1"/>
  <c r="J66" i="1" s="1"/>
  <c r="G68" i="1"/>
  <c r="I68" i="1" s="1"/>
  <c r="F32" i="1"/>
  <c r="F31" i="1" s="1"/>
  <c r="F41" i="1" s="1"/>
  <c r="C48" i="1"/>
  <c r="I55" i="1"/>
  <c r="J55" i="1" s="1"/>
  <c r="I70" i="1"/>
  <c r="I72" i="1"/>
  <c r="J72" i="1" s="1"/>
  <c r="I74" i="1"/>
  <c r="J7" i="1"/>
  <c r="J9" i="1"/>
  <c r="I15" i="1"/>
  <c r="J15" i="1" s="1"/>
  <c r="I17" i="1"/>
  <c r="J17" i="1" s="1"/>
  <c r="I44" i="1"/>
  <c r="J44" i="1" s="1"/>
  <c r="G57" i="1"/>
  <c r="D67" i="1"/>
  <c r="J70" i="1"/>
  <c r="C80" i="1"/>
  <c r="B41" i="1"/>
  <c r="D62" i="1"/>
  <c r="D64" i="1" s="1"/>
  <c r="I7" i="1"/>
  <c r="I6" i="1"/>
  <c r="J6" i="1" s="1"/>
  <c r="I8" i="1"/>
  <c r="J8" i="1" s="1"/>
  <c r="D18" i="1"/>
  <c r="D20" i="1" s="1"/>
  <c r="G48" i="1"/>
  <c r="I48" i="1" s="1"/>
  <c r="G62" i="1"/>
  <c r="G64" i="1" s="1"/>
  <c r="I73" i="1"/>
  <c r="I14" i="1"/>
  <c r="J14" i="1" s="1"/>
  <c r="I16" i="1"/>
  <c r="J16" i="1" s="1"/>
  <c r="C32" i="1"/>
  <c r="C31" i="1" s="1"/>
  <c r="C41" i="1" s="1"/>
  <c r="C57" i="1"/>
  <c r="J71" i="1"/>
  <c r="G10" i="1"/>
  <c r="G12" i="1" s="1"/>
  <c r="G27" i="1"/>
  <c r="I43" i="1"/>
  <c r="J43" i="1" s="1"/>
  <c r="I45" i="1"/>
  <c r="J45" i="1" s="1"/>
  <c r="G31" i="1" l="1"/>
  <c r="J64" i="1"/>
  <c r="I64" i="1"/>
  <c r="I12" i="1"/>
  <c r="J12" i="1" s="1"/>
  <c r="J31" i="1"/>
  <c r="I31" i="1"/>
  <c r="J68" i="1"/>
  <c r="G41" i="1"/>
  <c r="I26" i="1"/>
  <c r="J26" i="1" s="1"/>
  <c r="J48" i="1"/>
  <c r="I57" i="1"/>
  <c r="J57" i="1" s="1"/>
  <c r="J20" i="1"/>
  <c r="G32" i="1"/>
  <c r="D31" i="1"/>
  <c r="D41" i="1" s="1"/>
  <c r="D32" i="1"/>
  <c r="I10" i="1"/>
  <c r="J10" i="1" s="1"/>
  <c r="I62" i="1"/>
  <c r="J62" i="1" s="1"/>
  <c r="I41" i="1" l="1"/>
  <c r="J41" i="1" s="1"/>
</calcChain>
</file>

<file path=xl/sharedStrings.xml><?xml version="1.0" encoding="utf-8"?>
<sst xmlns="http://schemas.openxmlformats.org/spreadsheetml/2006/main" count="90" uniqueCount="84">
  <si>
    <t>(Dollars in Millions)</t>
  </si>
  <si>
    <t>FY 2020
Actual</t>
  </si>
  <si>
    <t>Programs 
Moved</t>
  </si>
  <si>
    <t>Restated FY 2020 Actual</t>
  </si>
  <si>
    <t>FY 2021
Estimate</t>
  </si>
  <si>
    <t>Programs
Moved</t>
  </si>
  <si>
    <t>Restated FY 2021 Estimate</t>
  </si>
  <si>
    <t>FY 2022
Request</t>
  </si>
  <si>
    <t>Change over FY 2021 Restated Estimate</t>
  </si>
  <si>
    <t>NSF Directorates/Office &amp; Divisions</t>
  </si>
  <si>
    <t>Amount</t>
  </si>
  <si>
    <t>Percent</t>
  </si>
  <si>
    <t>Biological Sciences</t>
  </si>
  <si>
    <t>Molecular &amp; Cellular Biosciences (MCB)</t>
  </si>
  <si>
    <t>Integrative Organismal Systems (IOS)</t>
  </si>
  <si>
    <t>Environmental Biology (DEB)</t>
  </si>
  <si>
    <t>Biological Infrastructure (DBI)</t>
  </si>
  <si>
    <t>Emerging Frontiers (EF)</t>
  </si>
  <si>
    <t>NSF Innovation Corps (I-Corps™)</t>
  </si>
  <si>
    <t>Total, BIO</t>
  </si>
  <si>
    <t>Computer &amp; Information Science &amp; Engineering</t>
  </si>
  <si>
    <t>Office of Advanced Cyberinfrastructure (OAC)</t>
  </si>
  <si>
    <t>Computing &amp; Communication Foundations (CCF)</t>
  </si>
  <si>
    <t>Computer &amp; Network Systems (CNS)</t>
  </si>
  <si>
    <t>Information &amp; Intelligent Systems (IIS)</t>
  </si>
  <si>
    <t>Information Technology Research (ITR)</t>
  </si>
  <si>
    <t>Total, CISE</t>
  </si>
  <si>
    <t>Engineering</t>
  </si>
  <si>
    <t>Civil, Mechanical, &amp; Manufacturing Innovation (CMMI)</t>
  </si>
  <si>
    <t>Electrical, Communications, &amp; Cyber Systems (ECCS)</t>
  </si>
  <si>
    <t>Emerging Frontiers &amp; Multidisciplinary Activities (EFMA)</t>
  </si>
  <si>
    <t>Engineering Education &amp; Centers (EEC)</t>
  </si>
  <si>
    <t>Improving Undergraduate STEM Education (IUSE) -- shifted from IIP</t>
  </si>
  <si>
    <t>Industrial Innovation &amp; Partnerships (IIP)</t>
  </si>
  <si>
    <t>Total, ENG</t>
  </si>
  <si>
    <t>Geosciences</t>
  </si>
  <si>
    <t>Atmospheric &amp; Geospace Sciences (AGS)</t>
  </si>
  <si>
    <t>Earth Sciences (EAR)</t>
  </si>
  <si>
    <t>Ocean Sciences (OCE)</t>
  </si>
  <si>
    <t>Integrative &amp; Collaborative Education &amp; Research (ICER)</t>
  </si>
  <si>
    <t>Total, GEO</t>
  </si>
  <si>
    <t>Mathematical &amp; Physical Sciences</t>
  </si>
  <si>
    <t>Astronomical Sciences (AST)</t>
  </si>
  <si>
    <t>Chemistry (CHE)</t>
  </si>
  <si>
    <t>Materials Research (DMR)</t>
  </si>
  <si>
    <t>Mathematical Sciences (DMS)</t>
  </si>
  <si>
    <t>Physics (PHY)</t>
  </si>
  <si>
    <t>Office of Multidisciplinary Activities (OMA)</t>
  </si>
  <si>
    <t>Total, MPS</t>
  </si>
  <si>
    <t>Social, Behavioral &amp; Economic Sciences</t>
  </si>
  <si>
    <t xml:space="preserve">Division of Behavioral &amp; Cognitive Sciences (BCS) </t>
  </si>
  <si>
    <t xml:space="preserve">Division of Social &amp; Economic Sciences (SES) </t>
  </si>
  <si>
    <t xml:space="preserve">National Center for Science &amp; Engineering Statistics (NCSES) </t>
  </si>
  <si>
    <t xml:space="preserve">SBE Office of Multidisciplinary Activities (SMA) </t>
  </si>
  <si>
    <t>Total, SBE</t>
  </si>
  <si>
    <t>Integrative Activities</t>
  </si>
  <si>
    <t xml:space="preserve"> IA Program Funding</t>
  </si>
  <si>
    <t>Convergence Accelerator (CA)</t>
  </si>
  <si>
    <t>Total, IA</t>
  </si>
  <si>
    <t>Innovation Ecosystems (IE)</t>
  </si>
  <si>
    <t>Partnerships Office (PO)</t>
  </si>
  <si>
    <t>Technology Frontiers (TF)</t>
  </si>
  <si>
    <t>Translational Impact (TI)</t>
  </si>
  <si>
    <t>Partnerships for Innovation (PFI)</t>
  </si>
  <si>
    <t>SBIR/STTR Operations</t>
  </si>
  <si>
    <t>Small Business Innovation Research (SBIR)</t>
  </si>
  <si>
    <t>Small Business Technology Transfer (STTR)</t>
  </si>
  <si>
    <t>Total, TIP</t>
  </si>
  <si>
    <t>Disciplinary/Interdisciplinary Research - shifted to EEC</t>
  </si>
  <si>
    <t>Small Business Innovation Research (SBIR) - shifted to TIP</t>
  </si>
  <si>
    <t>Small Business Technology Transfer (STTR) - shifted to TIP</t>
  </si>
  <si>
    <t>NSF Innovation Corps (I-Corps™) - shifted to TIP</t>
  </si>
  <si>
    <t>Partnerships for Innovation (PFI) - shifted to TIP</t>
  </si>
  <si>
    <t>REU Supplements - shifted from IIP</t>
  </si>
  <si>
    <t>Improving Undergraduate STEM Education (IUSE) - shifted to EEC</t>
  </si>
  <si>
    <t>REU Supplements - shifted to EEC</t>
  </si>
  <si>
    <t>SBIR/STTR Operations - shifted to TIP</t>
  </si>
  <si>
    <t>Disciplinary/Interdisciplinary Research - shifted from IIP</t>
  </si>
  <si>
    <t>Chemical, Bioengineering, Enviro. &amp; Transport Systems (CBET)</t>
  </si>
  <si>
    <t>Industry/University Coop. Research Ctrs. (I/UCRC) - shifted from IIP</t>
  </si>
  <si>
    <t>Industry/University Coop. Research Ctrs. (I/UCRC) - shifted to EEC</t>
  </si>
  <si>
    <t>Technology Innovation Partnerships</t>
  </si>
  <si>
    <t>See the individual directorate and office narratives in this chapter for more detail.</t>
  </si>
  <si>
    <t>Restatement of Programs to the Directorate for Technology, Innovation, and Partnerships (TIP)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</si>
</sst>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i/>
      <sz val="9.5"/>
      <color rgb="FF000000"/>
      <name val="Arial"/>
      <family val="2"/>
    </font>
    <font>
      <i/>
      <sz val="9.5"/>
      <color theme="1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5" fillId="2" borderId="8" xfId="0" applyFont="1" applyFill="1" applyBorder="1"/>
    <xf numFmtId="0" fontId="5" fillId="2" borderId="9" xfId="0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3" fillId="0" borderId="0" xfId="0" applyFont="1" applyAlignment="1">
      <alignment horizontal="left" vertical="center" wrapText="1" indent="1"/>
    </xf>
    <xf numFmtId="164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164" fontId="3" fillId="0" borderId="11" xfId="0" applyNumberFormat="1" applyFont="1" applyBorder="1" applyAlignment="1">
      <alignment vertical="top"/>
    </xf>
    <xf numFmtId="164" fontId="3" fillId="0" borderId="12" xfId="0" applyNumberFormat="1" applyFont="1" applyBorder="1" applyAlignment="1">
      <alignment vertical="top"/>
    </xf>
    <xf numFmtId="166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center" indent="1"/>
    </xf>
    <xf numFmtId="164" fontId="6" fillId="0" borderId="11" xfId="0" applyNumberFormat="1" applyFont="1" applyBorder="1" applyAlignment="1">
      <alignment horizontal="right" vertical="top"/>
    </xf>
    <xf numFmtId="0" fontId="4" fillId="0" borderId="13" xfId="0" applyFont="1" applyBorder="1" applyAlignment="1">
      <alignment vertical="top"/>
    </xf>
    <xf numFmtId="165" fontId="4" fillId="0" borderId="13" xfId="0" applyNumberFormat="1" applyFont="1" applyBorder="1" applyAlignment="1">
      <alignment vertical="top"/>
    </xf>
    <xf numFmtId="165" fontId="4" fillId="0" borderId="14" xfId="0" applyNumberFormat="1" applyFont="1" applyBorder="1" applyAlignment="1">
      <alignment vertical="top"/>
    </xf>
    <xf numFmtId="166" fontId="4" fillId="0" borderId="13" xfId="0" applyNumberFormat="1" applyFont="1" applyBorder="1" applyAlignment="1">
      <alignment horizontal="right" vertical="top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vertical="top" wrapText="1" indent="1"/>
    </xf>
    <xf numFmtId="0" fontId="0" fillId="0" borderId="0" xfId="0" applyAlignment="1">
      <alignment vertical="top"/>
    </xf>
    <xf numFmtId="0" fontId="8" fillId="0" borderId="0" xfId="0" applyFont="1" applyAlignment="1">
      <alignment horizontal="left" vertical="top" indent="1"/>
    </xf>
    <xf numFmtId="0" fontId="9" fillId="0" borderId="0" xfId="0" applyFont="1" applyAlignment="1">
      <alignment horizontal="left" vertical="top" indent="1"/>
    </xf>
    <xf numFmtId="0" fontId="3" fillId="0" borderId="0" xfId="0" applyFont="1" applyAlignment="1" applyProtection="1">
      <alignment horizontal="left" vertical="top" indent="1"/>
      <protection locked="0"/>
    </xf>
    <xf numFmtId="0" fontId="3" fillId="0" borderId="0" xfId="0" applyFont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left" wrapText="1" indent="1"/>
    </xf>
    <xf numFmtId="0" fontId="3" fillId="0" borderId="0" xfId="0" applyFont="1" applyAlignment="1" applyProtection="1">
      <alignment horizontal="left" wrapText="1" indent="1"/>
      <protection locked="0"/>
    </xf>
    <xf numFmtId="165" fontId="4" fillId="2" borderId="8" xfId="0" applyNumberFormat="1" applyFont="1" applyFill="1" applyBorder="1" applyAlignment="1">
      <alignment vertical="top"/>
    </xf>
    <xf numFmtId="165" fontId="4" fillId="2" borderId="9" xfId="0" applyNumberFormat="1" applyFont="1" applyFill="1" applyBorder="1" applyAlignment="1">
      <alignment vertical="top"/>
    </xf>
    <xf numFmtId="165" fontId="4" fillId="2" borderId="10" xfId="0" applyNumberFormat="1" applyFont="1" applyFill="1" applyBorder="1" applyAlignment="1">
      <alignment vertical="top"/>
    </xf>
    <xf numFmtId="166" fontId="4" fillId="2" borderId="8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167" fontId="3" fillId="0" borderId="0" xfId="1" applyNumberFormat="1" applyFont="1" applyBorder="1" applyAlignment="1">
      <alignment vertical="top"/>
    </xf>
    <xf numFmtId="165" fontId="3" fillId="0" borderId="11" xfId="0" applyNumberFormat="1" applyFont="1" applyBorder="1" applyAlignment="1">
      <alignment vertical="top"/>
    </xf>
    <xf numFmtId="167" fontId="4" fillId="0" borderId="14" xfId="1" applyNumberFormat="1" applyFont="1" applyBorder="1" applyAlignment="1">
      <alignment vertical="top"/>
    </xf>
    <xf numFmtId="7" fontId="0" fillId="0" borderId="0" xfId="0" applyNumberFormat="1"/>
    <xf numFmtId="5" fontId="0" fillId="0" borderId="0" xfId="0" applyNumberFormat="1"/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 indent="2"/>
    </xf>
    <xf numFmtId="164" fontId="12" fillId="0" borderId="0" xfId="0" applyNumberFormat="1" applyFont="1" applyAlignment="1">
      <alignment horizontal="right" vertical="top"/>
    </xf>
    <xf numFmtId="164" fontId="12" fillId="0" borderId="11" xfId="0" applyNumberFormat="1" applyFont="1" applyBorder="1" applyAlignment="1">
      <alignment horizontal="right" vertical="top"/>
    </xf>
    <xf numFmtId="164" fontId="13" fillId="3" borderId="0" xfId="0" applyNumberFormat="1" applyFont="1" applyFill="1" applyAlignment="1">
      <alignment vertical="top"/>
    </xf>
    <xf numFmtId="166" fontId="13" fillId="3" borderId="0" xfId="0" applyNumberFormat="1" applyFont="1" applyFill="1" applyAlignment="1">
      <alignment horizontal="right" vertical="top"/>
    </xf>
    <xf numFmtId="164" fontId="13" fillId="0" borderId="0" xfId="0" applyNumberFormat="1" applyFont="1" applyAlignment="1">
      <alignment vertical="top"/>
    </xf>
    <xf numFmtId="164" fontId="12" fillId="0" borderId="12" xfId="0" applyNumberFormat="1" applyFont="1" applyBorder="1" applyAlignment="1">
      <alignment horizontal="right" vertical="top"/>
    </xf>
    <xf numFmtId="164" fontId="12" fillId="3" borderId="0" xfId="0" applyNumberFormat="1" applyFont="1" applyFill="1" applyAlignment="1">
      <alignment vertical="top"/>
    </xf>
    <xf numFmtId="166" fontId="12" fillId="3" borderId="0" xfId="0" applyNumberFormat="1" applyFont="1" applyFill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left" vertical="top" indent="1"/>
    </xf>
    <xf numFmtId="164" fontId="12" fillId="0" borderId="5" xfId="0" applyNumberFormat="1" applyFont="1" applyBorder="1" applyAlignment="1">
      <alignment horizontal="right" vertical="top"/>
    </xf>
    <xf numFmtId="164" fontId="12" fillId="0" borderId="7" xfId="0" applyNumberFormat="1" applyFont="1" applyBorder="1" applyAlignment="1">
      <alignment horizontal="right" vertical="top"/>
    </xf>
    <xf numFmtId="165" fontId="14" fillId="3" borderId="0" xfId="0" applyNumberFormat="1" applyFont="1" applyFill="1" applyAlignment="1">
      <alignment vertical="top"/>
    </xf>
    <xf numFmtId="166" fontId="14" fillId="3" borderId="0" xfId="0" applyNumberFormat="1" applyFont="1" applyFill="1" applyAlignment="1">
      <alignment horizontal="right" vertical="top"/>
    </xf>
    <xf numFmtId="165" fontId="13" fillId="3" borderId="0" xfId="0" applyNumberFormat="1" applyFont="1" applyFill="1" applyAlignment="1">
      <alignment vertical="top"/>
    </xf>
    <xf numFmtId="165" fontId="13" fillId="3" borderId="12" xfId="0" applyNumberFormat="1" applyFont="1" applyFill="1" applyBorder="1" applyAlignment="1">
      <alignment vertical="top"/>
    </xf>
    <xf numFmtId="165" fontId="13" fillId="4" borderId="0" xfId="0" applyNumberFormat="1" applyFont="1" applyFill="1" applyAlignment="1">
      <alignment vertical="top"/>
    </xf>
    <xf numFmtId="166" fontId="13" fillId="4" borderId="0" xfId="0" applyNumberFormat="1" applyFont="1" applyFill="1" applyAlignment="1">
      <alignment horizontal="right" vertical="top"/>
    </xf>
    <xf numFmtId="164" fontId="12" fillId="3" borderId="0" xfId="0" applyNumberFormat="1" applyFont="1" applyFill="1" applyAlignment="1">
      <alignment horizontal="right" vertical="top"/>
    </xf>
    <xf numFmtId="167" fontId="12" fillId="0" borderId="0" xfId="1" applyNumberFormat="1" applyFont="1" applyBorder="1" applyAlignment="1">
      <alignment horizontal="right" vertical="top"/>
    </xf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5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01E91-2FAD-4465-9A57-18FCB78C6BCD}">
  <sheetPr>
    <pageSetUpPr fitToPage="1"/>
  </sheetPr>
  <dimension ref="A1:J82"/>
  <sheetViews>
    <sheetView showGridLines="0" tabSelected="1" zoomScaleNormal="100" workbookViewId="0">
      <selection sqref="A1:J1"/>
    </sheetView>
  </sheetViews>
  <sheetFormatPr defaultRowHeight="14.5" x14ac:dyDescent="0.35"/>
  <cols>
    <col min="1" max="1" width="58.1796875" customWidth="1"/>
    <col min="2" max="10" width="9.81640625" customWidth="1"/>
  </cols>
  <sheetData>
    <row r="1" spans="1:10" x14ac:dyDescent="0.35">
      <c r="A1" s="61" t="s">
        <v>83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4.5" customHeight="1" thickBot="1" x14ac:dyDescent="0.4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27" customHeight="1" x14ac:dyDescent="0.35">
      <c r="A3" s="1"/>
      <c r="B3" s="63" t="s">
        <v>1</v>
      </c>
      <c r="C3" s="63" t="s">
        <v>2</v>
      </c>
      <c r="D3" s="65" t="s">
        <v>3</v>
      </c>
      <c r="E3" s="67" t="s">
        <v>4</v>
      </c>
      <c r="F3" s="63" t="s">
        <v>5</v>
      </c>
      <c r="G3" s="65" t="s">
        <v>6</v>
      </c>
      <c r="H3" s="63" t="s">
        <v>7</v>
      </c>
      <c r="I3" s="70" t="s">
        <v>8</v>
      </c>
      <c r="J3" s="70"/>
    </row>
    <row r="4" spans="1:10" x14ac:dyDescent="0.35">
      <c r="A4" s="59" t="s">
        <v>9</v>
      </c>
      <c r="B4" s="64"/>
      <c r="C4" s="64"/>
      <c r="D4" s="66"/>
      <c r="E4" s="68"/>
      <c r="F4" s="64"/>
      <c r="G4" s="66"/>
      <c r="H4" s="69"/>
      <c r="I4" s="60" t="s">
        <v>10</v>
      </c>
      <c r="J4" s="60" t="s">
        <v>11</v>
      </c>
    </row>
    <row r="5" spans="1:10" x14ac:dyDescent="0.35">
      <c r="A5" s="2" t="s">
        <v>12</v>
      </c>
      <c r="B5" s="2"/>
      <c r="C5" s="2"/>
      <c r="D5" s="2"/>
      <c r="E5" s="3"/>
      <c r="F5" s="4"/>
      <c r="G5" s="5"/>
      <c r="H5" s="2"/>
      <c r="I5" s="2"/>
      <c r="J5" s="2"/>
    </row>
    <row r="6" spans="1:10" x14ac:dyDescent="0.35">
      <c r="A6" s="6" t="s">
        <v>13</v>
      </c>
      <c r="B6" s="7">
        <v>153.536573</v>
      </c>
      <c r="C6" s="8">
        <v>0</v>
      </c>
      <c r="D6" s="9">
        <f>B6+C6</f>
        <v>153.536573</v>
      </c>
      <c r="E6" s="10">
        <v>155.63999999999999</v>
      </c>
      <c r="F6" s="8">
        <v>0</v>
      </c>
      <c r="G6" s="9">
        <f>E6+F6</f>
        <v>155.63999999999999</v>
      </c>
      <c r="H6" s="7">
        <v>170.74</v>
      </c>
      <c r="I6" s="7">
        <f>H6-G6</f>
        <v>15.100000000000023</v>
      </c>
      <c r="J6" s="11">
        <f>IF($G6=0,"N/A  ",I6/$G6)</f>
        <v>9.7018761243896329E-2</v>
      </c>
    </row>
    <row r="7" spans="1:10" x14ac:dyDescent="0.35">
      <c r="A7" s="6" t="s">
        <v>14</v>
      </c>
      <c r="B7" s="7">
        <v>204.04629800000001</v>
      </c>
      <c r="C7" s="8">
        <v>0</v>
      </c>
      <c r="D7" s="9">
        <f t="shared" ref="D7:D11" si="0">B7+C7</f>
        <v>204.04629800000001</v>
      </c>
      <c r="E7" s="10">
        <v>206.98</v>
      </c>
      <c r="F7" s="8">
        <v>0</v>
      </c>
      <c r="G7" s="9">
        <f t="shared" ref="G7:G11" si="1">E7+F7</f>
        <v>206.98</v>
      </c>
      <c r="H7" s="7">
        <v>227.07</v>
      </c>
      <c r="I7" s="7">
        <f t="shared" ref="I7:I12" si="2">H7-G7</f>
        <v>20.090000000000003</v>
      </c>
      <c r="J7" s="11">
        <f t="shared" ref="J7:J12" si="3">IF($G7=0,"N/A  ",I7/$G7)</f>
        <v>9.7062518117692551E-2</v>
      </c>
    </row>
    <row r="8" spans="1:10" x14ac:dyDescent="0.35">
      <c r="A8" s="12" t="s">
        <v>15</v>
      </c>
      <c r="B8" s="7">
        <v>171.314561</v>
      </c>
      <c r="C8" s="7">
        <v>0</v>
      </c>
      <c r="D8" s="9">
        <f t="shared" si="0"/>
        <v>171.314561</v>
      </c>
      <c r="E8" s="10">
        <v>178.86</v>
      </c>
      <c r="F8" s="7">
        <v>0</v>
      </c>
      <c r="G8" s="9">
        <f t="shared" si="1"/>
        <v>178.86</v>
      </c>
      <c r="H8" s="7">
        <v>196.22</v>
      </c>
      <c r="I8" s="7">
        <f>H8-G8</f>
        <v>17.359999999999985</v>
      </c>
      <c r="J8" s="11">
        <f>IF($G8=0,"N/A  ",I8/$G8)</f>
        <v>9.7059152409705821E-2</v>
      </c>
    </row>
    <row r="9" spans="1:10" x14ac:dyDescent="0.35">
      <c r="A9" s="12" t="s">
        <v>16</v>
      </c>
      <c r="B9" s="7">
        <v>181.850382</v>
      </c>
      <c r="C9" s="7">
        <v>0</v>
      </c>
      <c r="D9" s="9">
        <f>B9+C9</f>
        <v>181.850382</v>
      </c>
      <c r="E9" s="10">
        <v>167.08</v>
      </c>
      <c r="F9" s="7">
        <v>0</v>
      </c>
      <c r="G9" s="9">
        <f>E9+F9</f>
        <v>167.08</v>
      </c>
      <c r="H9" s="7">
        <v>204.89</v>
      </c>
      <c r="I9" s="7">
        <f>H9-G9</f>
        <v>37.809999999999974</v>
      </c>
      <c r="J9" s="11">
        <f>IF($G9=0,"N/A  ",I9/$G9)</f>
        <v>0.22629877902801035</v>
      </c>
    </row>
    <row r="10" spans="1:10" x14ac:dyDescent="0.35">
      <c r="A10" s="12" t="s">
        <v>17</v>
      </c>
      <c r="B10" s="7">
        <v>99.707803999999996</v>
      </c>
      <c r="C10" s="7">
        <f>C11</f>
        <v>-1.1499999999999999</v>
      </c>
      <c r="D10" s="9">
        <f t="shared" si="0"/>
        <v>98.55780399999999</v>
      </c>
      <c r="E10" s="10">
        <v>110.79</v>
      </c>
      <c r="F10" s="7">
        <f>F11</f>
        <v>-1.21</v>
      </c>
      <c r="G10" s="9">
        <f t="shared" si="1"/>
        <v>109.58000000000001</v>
      </c>
      <c r="H10" s="7">
        <v>149.59</v>
      </c>
      <c r="I10" s="7">
        <f t="shared" si="2"/>
        <v>40.009999999999991</v>
      </c>
      <c r="J10" s="11">
        <f t="shared" si="3"/>
        <v>0.36512137251323223</v>
      </c>
    </row>
    <row r="11" spans="1:10" x14ac:dyDescent="0.35">
      <c r="A11" s="38" t="s">
        <v>18</v>
      </c>
      <c r="B11" s="39">
        <v>1.1499999999999999</v>
      </c>
      <c r="C11" s="39">
        <v>-1.1499999999999999</v>
      </c>
      <c r="D11" s="40">
        <f t="shared" si="0"/>
        <v>0</v>
      </c>
      <c r="E11" s="39">
        <v>1.21</v>
      </c>
      <c r="F11" s="39">
        <v>-1.21</v>
      </c>
      <c r="G11" s="40">
        <f t="shared" si="1"/>
        <v>0</v>
      </c>
      <c r="H11" s="41"/>
      <c r="I11" s="41"/>
      <c r="J11" s="42"/>
    </row>
    <row r="12" spans="1:10" x14ac:dyDescent="0.35">
      <c r="A12" s="14" t="s">
        <v>19</v>
      </c>
      <c r="B12" s="15">
        <f>SUM(B6:B10)</f>
        <v>810.45561799999996</v>
      </c>
      <c r="C12" s="15">
        <f t="shared" ref="C12:G12" si="4">SUM(C6:C10)</f>
        <v>-1.1499999999999999</v>
      </c>
      <c r="D12" s="16">
        <f t="shared" si="4"/>
        <v>809.30561799999998</v>
      </c>
      <c r="E12" s="15">
        <f>SUM(E6:E10)</f>
        <v>819.35</v>
      </c>
      <c r="F12" s="15">
        <f t="shared" si="4"/>
        <v>-1.21</v>
      </c>
      <c r="G12" s="16">
        <f t="shared" si="4"/>
        <v>818.1400000000001</v>
      </c>
      <c r="H12" s="15">
        <f>SUM(H6:H10)</f>
        <v>948.51</v>
      </c>
      <c r="I12" s="15">
        <f t="shared" si="2"/>
        <v>130.36999999999989</v>
      </c>
      <c r="J12" s="17">
        <f t="shared" si="3"/>
        <v>0.15934925562862087</v>
      </c>
    </row>
    <row r="13" spans="1:10" x14ac:dyDescent="0.35">
      <c r="A13" s="4" t="s">
        <v>20</v>
      </c>
      <c r="B13" s="4"/>
      <c r="C13" s="4"/>
      <c r="D13" s="4"/>
      <c r="E13" s="3"/>
      <c r="F13" s="4"/>
      <c r="G13" s="5"/>
      <c r="H13" s="4"/>
      <c r="I13" s="4"/>
      <c r="J13" s="4"/>
    </row>
    <row r="14" spans="1:10" x14ac:dyDescent="0.35">
      <c r="A14" s="18" t="s">
        <v>21</v>
      </c>
      <c r="B14" s="7">
        <v>228.653524</v>
      </c>
      <c r="C14" s="8">
        <v>0</v>
      </c>
      <c r="D14" s="9">
        <f>B14+C14</f>
        <v>228.653524</v>
      </c>
      <c r="E14" s="10">
        <v>230.54</v>
      </c>
      <c r="F14" s="8">
        <v>0</v>
      </c>
      <c r="G14" s="9">
        <f>E14+F14</f>
        <v>230.54</v>
      </c>
      <c r="H14" s="7">
        <v>252.19</v>
      </c>
      <c r="I14" s="7">
        <f>H14-G14</f>
        <v>21.650000000000006</v>
      </c>
      <c r="J14" s="11">
        <f>IF($G14=0,"N/A  ",I14/$G14)</f>
        <v>9.3909950550880569E-2</v>
      </c>
    </row>
    <row r="15" spans="1:10" x14ac:dyDescent="0.35">
      <c r="A15" s="18" t="s">
        <v>22</v>
      </c>
      <c r="B15" s="7">
        <v>199.34196700000001</v>
      </c>
      <c r="C15" s="8">
        <v>0</v>
      </c>
      <c r="D15" s="9">
        <f t="shared" ref="D15:D19" si="5">B15+C15</f>
        <v>199.34196700000001</v>
      </c>
      <c r="E15" s="10">
        <v>201</v>
      </c>
      <c r="F15" s="8">
        <v>0</v>
      </c>
      <c r="G15" s="9">
        <f t="shared" ref="G15:G19" si="6">E15+F15</f>
        <v>201</v>
      </c>
      <c r="H15" s="7">
        <v>218.5</v>
      </c>
      <c r="I15" s="7">
        <f t="shared" ref="I15:I20" si="7">H15-G15</f>
        <v>17.5</v>
      </c>
      <c r="J15" s="11">
        <f t="shared" ref="J15:J20" si="8">IF($G15=0,"N/A  ",I15/$G15)</f>
        <v>8.7064676616915429E-2</v>
      </c>
    </row>
    <row r="16" spans="1:10" x14ac:dyDescent="0.35">
      <c r="A16" s="18" t="s">
        <v>23</v>
      </c>
      <c r="B16" s="7">
        <v>236.136436</v>
      </c>
      <c r="C16" s="7">
        <v>0</v>
      </c>
      <c r="D16" s="9">
        <f t="shared" si="5"/>
        <v>236.136436</v>
      </c>
      <c r="E16" s="10">
        <v>238.12</v>
      </c>
      <c r="F16" s="7">
        <v>0</v>
      </c>
      <c r="G16" s="9">
        <f t="shared" si="6"/>
        <v>238.12</v>
      </c>
      <c r="H16" s="7">
        <v>259.87</v>
      </c>
      <c r="I16" s="7">
        <f t="shared" si="7"/>
        <v>21.75</v>
      </c>
      <c r="J16" s="11">
        <f t="shared" si="8"/>
        <v>9.1340500587938855E-2</v>
      </c>
    </row>
    <row r="17" spans="1:10" x14ac:dyDescent="0.35">
      <c r="A17" s="18" t="s">
        <v>24</v>
      </c>
      <c r="B17" s="7">
        <v>216.01984200000001</v>
      </c>
      <c r="C17" s="7">
        <v>0</v>
      </c>
      <c r="D17" s="9">
        <f>B17+C17</f>
        <v>216.01984200000001</v>
      </c>
      <c r="E17" s="10">
        <v>217.87</v>
      </c>
      <c r="F17" s="7">
        <v>0</v>
      </c>
      <c r="G17" s="9">
        <f>E17+F17</f>
        <v>217.87</v>
      </c>
      <c r="H17" s="7">
        <v>238.59</v>
      </c>
      <c r="I17" s="7">
        <f>H17-G17</f>
        <v>20.72</v>
      </c>
      <c r="J17" s="11">
        <f>IF($G17=0,"N/A  ",I17/$G17)</f>
        <v>9.5102584109790236E-2</v>
      </c>
    </row>
    <row r="18" spans="1:10" x14ac:dyDescent="0.35">
      <c r="A18" s="18" t="s">
        <v>25</v>
      </c>
      <c r="B18" s="7">
        <v>132.134027</v>
      </c>
      <c r="C18" s="7">
        <f>C19</f>
        <v>-15.89</v>
      </c>
      <c r="D18" s="9">
        <f t="shared" si="5"/>
        <v>116.244027</v>
      </c>
      <c r="E18" s="10">
        <v>134.69</v>
      </c>
      <c r="F18" s="7">
        <f>F19</f>
        <v>-16.73</v>
      </c>
      <c r="G18" s="9">
        <f t="shared" si="6"/>
        <v>117.96</v>
      </c>
      <c r="H18" s="7">
        <v>146.91</v>
      </c>
      <c r="I18" s="7">
        <f t="shared" si="7"/>
        <v>28.950000000000003</v>
      </c>
      <c r="J18" s="11">
        <f t="shared" si="8"/>
        <v>0.2454221770091557</v>
      </c>
    </row>
    <row r="19" spans="1:10" x14ac:dyDescent="0.35">
      <c r="A19" s="38" t="s">
        <v>18</v>
      </c>
      <c r="B19" s="39">
        <v>15.89</v>
      </c>
      <c r="C19" s="39">
        <v>-15.89</v>
      </c>
      <c r="D19" s="40">
        <f t="shared" si="5"/>
        <v>0</v>
      </c>
      <c r="E19" s="39">
        <v>16.73</v>
      </c>
      <c r="F19" s="39">
        <v>-16.73</v>
      </c>
      <c r="G19" s="40">
        <f t="shared" si="6"/>
        <v>0</v>
      </c>
      <c r="H19" s="41"/>
      <c r="I19" s="41"/>
      <c r="J19" s="42"/>
    </row>
    <row r="20" spans="1:10" x14ac:dyDescent="0.35">
      <c r="A20" s="14" t="s">
        <v>26</v>
      </c>
      <c r="B20" s="15">
        <f>SUM(B14:B18)</f>
        <v>1012.2857960000001</v>
      </c>
      <c r="C20" s="15">
        <f t="shared" ref="C20:G20" si="9">SUM(C14:C18)</f>
        <v>-15.89</v>
      </c>
      <c r="D20" s="16">
        <f t="shared" si="9"/>
        <v>996.39579600000002</v>
      </c>
      <c r="E20" s="15">
        <f>SUM(E14:E18)</f>
        <v>1022.22</v>
      </c>
      <c r="F20" s="15">
        <f t="shared" si="9"/>
        <v>-16.73</v>
      </c>
      <c r="G20" s="16">
        <f t="shared" si="9"/>
        <v>1005.49</v>
      </c>
      <c r="H20" s="15">
        <f>SUM(H14:H18)</f>
        <v>1116.06</v>
      </c>
      <c r="I20" s="15">
        <f t="shared" si="7"/>
        <v>110.56999999999994</v>
      </c>
      <c r="J20" s="17">
        <f t="shared" si="8"/>
        <v>0.10996628509482932</v>
      </c>
    </row>
    <row r="21" spans="1:10" ht="14.5" customHeight="1" x14ac:dyDescent="0.35">
      <c r="A21" s="4" t="s">
        <v>27</v>
      </c>
      <c r="B21" s="4"/>
      <c r="C21" s="4"/>
      <c r="D21" s="4"/>
      <c r="E21" s="3"/>
      <c r="F21" s="4"/>
      <c r="G21" s="5"/>
      <c r="H21" s="4"/>
      <c r="I21" s="4"/>
      <c r="J21" s="4"/>
    </row>
    <row r="22" spans="1:10" s="20" customFormat="1" ht="14.5" customHeight="1" x14ac:dyDescent="0.35">
      <c r="A22" s="19" t="s">
        <v>78</v>
      </c>
      <c r="B22" s="7">
        <v>197.92190600000001</v>
      </c>
      <c r="C22" s="8">
        <v>0</v>
      </c>
      <c r="D22" s="9">
        <f>B22+C22</f>
        <v>197.92190600000001</v>
      </c>
      <c r="E22" s="10">
        <v>199.96</v>
      </c>
      <c r="F22" s="8">
        <v>0</v>
      </c>
      <c r="G22" s="9">
        <f>E22+F22</f>
        <v>199.96</v>
      </c>
      <c r="H22" s="7">
        <v>241.05</v>
      </c>
      <c r="I22" s="7">
        <f>H22-G22</f>
        <v>41.09</v>
      </c>
      <c r="J22" s="11">
        <f>IF($G22=0,"N/A  ",I22/$G22)</f>
        <v>0.20549109821964393</v>
      </c>
    </row>
    <row r="23" spans="1:10" s="20" customFormat="1" ht="14.5" customHeight="1" x14ac:dyDescent="0.35">
      <c r="A23" s="19" t="s">
        <v>28</v>
      </c>
      <c r="B23" s="7">
        <v>238.58149800000001</v>
      </c>
      <c r="C23" s="8">
        <v>0</v>
      </c>
      <c r="D23" s="9">
        <f t="shared" ref="D23:D40" si="10">B23+C23</f>
        <v>238.58149800000001</v>
      </c>
      <c r="E23" s="10">
        <v>241.13</v>
      </c>
      <c r="F23" s="8">
        <v>0</v>
      </c>
      <c r="G23" s="9">
        <f t="shared" ref="G23:G40" si="11">E23+F23</f>
        <v>241.13</v>
      </c>
      <c r="H23" s="7">
        <v>290.5</v>
      </c>
      <c r="I23" s="7">
        <f t="shared" ref="I23:I41" si="12">H23-G23</f>
        <v>49.370000000000005</v>
      </c>
      <c r="J23" s="11">
        <f t="shared" ref="J23:J41" si="13">IF($G23=0,"N/A  ",I23/$G23)</f>
        <v>0.20474432878530255</v>
      </c>
    </row>
    <row r="24" spans="1:10" s="20" customFormat="1" ht="14.5" customHeight="1" x14ac:dyDescent="0.35">
      <c r="A24" s="19" t="s">
        <v>29</v>
      </c>
      <c r="B24" s="7">
        <v>122.861891</v>
      </c>
      <c r="C24" s="7">
        <v>0</v>
      </c>
      <c r="D24" s="9">
        <f t="shared" si="10"/>
        <v>122.861891</v>
      </c>
      <c r="E24" s="10">
        <v>124.05</v>
      </c>
      <c r="F24" s="7">
        <v>0</v>
      </c>
      <c r="G24" s="9">
        <f t="shared" si="11"/>
        <v>124.05</v>
      </c>
      <c r="H24" s="7">
        <v>149.52000000000001</v>
      </c>
      <c r="I24" s="7">
        <f t="shared" si="12"/>
        <v>25.470000000000013</v>
      </c>
      <c r="J24" s="11">
        <f t="shared" si="13"/>
        <v>0.20532043530834351</v>
      </c>
    </row>
    <row r="25" spans="1:10" s="20" customFormat="1" ht="14.5" customHeight="1" x14ac:dyDescent="0.35">
      <c r="A25" s="19" t="s">
        <v>30</v>
      </c>
      <c r="B25" s="7">
        <v>70.882731000000007</v>
      </c>
      <c r="C25" s="7">
        <v>0</v>
      </c>
      <c r="D25" s="9">
        <f>B25+C25</f>
        <v>70.882731000000007</v>
      </c>
      <c r="E25" s="10">
        <v>71.69</v>
      </c>
      <c r="F25" s="7">
        <v>0</v>
      </c>
      <c r="G25" s="9">
        <f>E25+F25</f>
        <v>71.69</v>
      </c>
      <c r="H25" s="7">
        <v>86.42</v>
      </c>
      <c r="I25" s="7">
        <f>H25-G25</f>
        <v>14.730000000000004</v>
      </c>
      <c r="J25" s="11">
        <f>IF($G25=0,"N/A  ",I25/$G25)</f>
        <v>0.20546798716696896</v>
      </c>
    </row>
    <row r="26" spans="1:10" s="20" customFormat="1" ht="14.5" customHeight="1" x14ac:dyDescent="0.35">
      <c r="A26" s="19" t="s">
        <v>31</v>
      </c>
      <c r="B26" s="7">
        <v>104.415159</v>
      </c>
      <c r="C26" s="7">
        <f>SUM(C27:C30)</f>
        <v>19.644995999999999</v>
      </c>
      <c r="D26" s="9">
        <f t="shared" si="10"/>
        <v>124.06015500000001</v>
      </c>
      <c r="E26" s="10">
        <v>105.57</v>
      </c>
      <c r="F26" s="7">
        <f>SUM(F27:F30)</f>
        <v>19.45</v>
      </c>
      <c r="G26" s="9">
        <f t="shared" si="11"/>
        <v>125.02</v>
      </c>
      <c r="H26" s="7">
        <v>149.30000000000001</v>
      </c>
      <c r="I26" s="7">
        <f t="shared" si="12"/>
        <v>24.280000000000015</v>
      </c>
      <c r="J26" s="11">
        <f t="shared" si="13"/>
        <v>0.19420892657174865</v>
      </c>
    </row>
    <row r="27" spans="1:10" s="20" customFormat="1" ht="14.5" customHeight="1" x14ac:dyDescent="0.35">
      <c r="A27" s="38" t="s">
        <v>77</v>
      </c>
      <c r="B27" s="43"/>
      <c r="C27" s="39">
        <f>5.849795+1.625453</f>
        <v>7.4752480000000006</v>
      </c>
      <c r="D27" s="40">
        <f t="shared" si="10"/>
        <v>7.4752480000000006</v>
      </c>
      <c r="E27" s="43"/>
      <c r="F27" s="39">
        <f>4.57+1.6</f>
        <v>6.17</v>
      </c>
      <c r="G27" s="40">
        <f t="shared" si="11"/>
        <v>6.17</v>
      </c>
      <c r="H27" s="41"/>
      <c r="I27" s="41"/>
      <c r="J27" s="42"/>
    </row>
    <row r="28" spans="1:10" s="20" customFormat="1" ht="14.5" customHeight="1" x14ac:dyDescent="0.35">
      <c r="A28" s="38" t="s">
        <v>79</v>
      </c>
      <c r="B28" s="43"/>
      <c r="C28" s="39">
        <v>12.044748</v>
      </c>
      <c r="D28" s="40">
        <f t="shared" si="10"/>
        <v>12.044748</v>
      </c>
      <c r="E28" s="43"/>
      <c r="F28" s="39">
        <v>12.88</v>
      </c>
      <c r="G28" s="40">
        <f t="shared" si="11"/>
        <v>12.88</v>
      </c>
      <c r="H28" s="41"/>
      <c r="I28" s="41"/>
      <c r="J28" s="42"/>
    </row>
    <row r="29" spans="1:10" s="20" customFormat="1" ht="14.5" customHeight="1" x14ac:dyDescent="0.35">
      <c r="A29" s="38" t="s">
        <v>32</v>
      </c>
      <c r="B29" s="43"/>
      <c r="C29" s="39">
        <v>0.125</v>
      </c>
      <c r="D29" s="40">
        <f t="shared" si="10"/>
        <v>0.125</v>
      </c>
      <c r="E29" s="43"/>
      <c r="F29" s="39">
        <v>0.25</v>
      </c>
      <c r="G29" s="40">
        <f t="shared" si="11"/>
        <v>0.25</v>
      </c>
      <c r="H29" s="41"/>
      <c r="I29" s="41"/>
      <c r="J29" s="42"/>
    </row>
    <row r="30" spans="1:10" s="20" customFormat="1" ht="14.5" customHeight="1" x14ac:dyDescent="0.35">
      <c r="A30" s="38" t="s">
        <v>73</v>
      </c>
      <c r="B30" s="43">
        <v>0</v>
      </c>
      <c r="C30" s="39">
        <v>0</v>
      </c>
      <c r="D30" s="40">
        <f t="shared" si="10"/>
        <v>0</v>
      </c>
      <c r="E30" s="43">
        <v>0</v>
      </c>
      <c r="F30" s="39">
        <v>0.15</v>
      </c>
      <c r="G30" s="40">
        <f t="shared" si="11"/>
        <v>0.15</v>
      </c>
      <c r="H30" s="41"/>
      <c r="I30" s="41"/>
      <c r="J30" s="42"/>
    </row>
    <row r="31" spans="1:10" s="20" customFormat="1" ht="14.5" customHeight="1" x14ac:dyDescent="0.35">
      <c r="A31" s="21" t="s">
        <v>33</v>
      </c>
      <c r="B31" s="7">
        <f>SUM(B32:B40)</f>
        <v>291.46233100000001</v>
      </c>
      <c r="C31" s="7">
        <f>SUM(C32:C40)</f>
        <v>-291.46233100000001</v>
      </c>
      <c r="D31" s="13">
        <f t="shared" si="10"/>
        <v>0</v>
      </c>
      <c r="E31" s="10">
        <f>SUM(E32:E40)</f>
        <v>292.98</v>
      </c>
      <c r="F31" s="47">
        <f>SUM(F32:F40)</f>
        <v>-292.98</v>
      </c>
      <c r="G31" s="9">
        <f t="shared" si="11"/>
        <v>0</v>
      </c>
      <c r="H31" s="7">
        <v>0</v>
      </c>
      <c r="I31" s="7">
        <f>H31-G31</f>
        <v>0</v>
      </c>
      <c r="J31" s="11" t="str">
        <f t="shared" si="13"/>
        <v xml:space="preserve">N/A  </v>
      </c>
    </row>
    <row r="32" spans="1:10" s="20" customFormat="1" ht="14.5" customHeight="1" x14ac:dyDescent="0.35">
      <c r="A32" s="38" t="s">
        <v>68</v>
      </c>
      <c r="B32" s="39">
        <f>5.849795+1.625453</f>
        <v>7.4752480000000006</v>
      </c>
      <c r="C32" s="39">
        <f>-B32</f>
        <v>-7.4752480000000006</v>
      </c>
      <c r="D32" s="40">
        <f>B32+C32</f>
        <v>0</v>
      </c>
      <c r="E32" s="44">
        <f>4.57+1.6</f>
        <v>6.17</v>
      </c>
      <c r="F32" s="39">
        <f>-E32</f>
        <v>-6.17</v>
      </c>
      <c r="G32" s="40">
        <f t="shared" si="11"/>
        <v>0</v>
      </c>
      <c r="H32" s="41"/>
      <c r="I32" s="41"/>
      <c r="J32" s="42"/>
    </row>
    <row r="33" spans="1:10" s="20" customFormat="1" ht="14.5" customHeight="1" x14ac:dyDescent="0.35">
      <c r="A33" s="38" t="s">
        <v>80</v>
      </c>
      <c r="B33" s="39">
        <v>12.044748</v>
      </c>
      <c r="C33" s="39">
        <f t="shared" ref="C33:C35" si="14">-B33</f>
        <v>-12.044748</v>
      </c>
      <c r="D33" s="40">
        <f t="shared" ref="D33:D35" si="15">B33+C33</f>
        <v>0</v>
      </c>
      <c r="E33" s="44">
        <v>12.88</v>
      </c>
      <c r="F33" s="39">
        <f>-E33</f>
        <v>-12.88</v>
      </c>
      <c r="G33" s="40">
        <f t="shared" si="11"/>
        <v>0</v>
      </c>
      <c r="H33" s="41"/>
      <c r="I33" s="41"/>
      <c r="J33" s="42"/>
    </row>
    <row r="34" spans="1:10" s="20" customFormat="1" ht="14.5" customHeight="1" x14ac:dyDescent="0.35">
      <c r="A34" s="38" t="s">
        <v>74</v>
      </c>
      <c r="B34" s="39">
        <v>0.125</v>
      </c>
      <c r="C34" s="39">
        <f t="shared" si="14"/>
        <v>-0.125</v>
      </c>
      <c r="D34" s="40">
        <f t="shared" si="15"/>
        <v>0</v>
      </c>
      <c r="E34" s="44">
        <v>0.25</v>
      </c>
      <c r="F34" s="39">
        <f>-E34</f>
        <v>-0.25</v>
      </c>
      <c r="G34" s="40">
        <f t="shared" si="11"/>
        <v>0</v>
      </c>
      <c r="H34" s="41"/>
      <c r="I34" s="41"/>
      <c r="J34" s="42"/>
    </row>
    <row r="35" spans="1:10" s="20" customFormat="1" ht="14.5" customHeight="1" x14ac:dyDescent="0.35">
      <c r="A35" s="38" t="s">
        <v>75</v>
      </c>
      <c r="B35" s="39">
        <v>0</v>
      </c>
      <c r="C35" s="39">
        <f t="shared" si="14"/>
        <v>0</v>
      </c>
      <c r="D35" s="40">
        <f t="shared" si="15"/>
        <v>0</v>
      </c>
      <c r="E35" s="44">
        <v>0.15</v>
      </c>
      <c r="F35" s="39">
        <f>-E35</f>
        <v>-0.15</v>
      </c>
      <c r="G35" s="40">
        <f t="shared" si="11"/>
        <v>0</v>
      </c>
      <c r="H35" s="41"/>
      <c r="I35" s="41"/>
      <c r="J35" s="42"/>
    </row>
    <row r="36" spans="1:10" s="22" customFormat="1" ht="14.5" customHeight="1" x14ac:dyDescent="0.35">
      <c r="A36" s="38" t="s">
        <v>76</v>
      </c>
      <c r="B36" s="39">
        <v>4.9268450000000001</v>
      </c>
      <c r="C36" s="39">
        <f>-B36</f>
        <v>-4.9268450000000001</v>
      </c>
      <c r="D36" s="40">
        <f t="shared" si="10"/>
        <v>0</v>
      </c>
      <c r="E36" s="44">
        <v>5</v>
      </c>
      <c r="F36" s="39">
        <f>-E36</f>
        <v>-5</v>
      </c>
      <c r="G36" s="40">
        <f t="shared" si="11"/>
        <v>0</v>
      </c>
      <c r="H36" s="41"/>
      <c r="I36" s="45"/>
      <c r="J36" s="46"/>
    </row>
    <row r="37" spans="1:10" s="22" customFormat="1" ht="14.5" customHeight="1" x14ac:dyDescent="0.35">
      <c r="A37" s="38" t="s">
        <v>69</v>
      </c>
      <c r="B37" s="39">
        <v>196.035245</v>
      </c>
      <c r="C37" s="39">
        <f t="shared" ref="C37:C40" si="16">-B37</f>
        <v>-196.035245</v>
      </c>
      <c r="D37" s="40">
        <f t="shared" si="10"/>
        <v>0</v>
      </c>
      <c r="E37" s="44">
        <v>199.06</v>
      </c>
      <c r="F37" s="39">
        <f t="shared" ref="F37:F40" si="17">-E37</f>
        <v>-199.06</v>
      </c>
      <c r="G37" s="40">
        <f t="shared" si="11"/>
        <v>0</v>
      </c>
      <c r="H37" s="41"/>
      <c r="I37" s="45"/>
      <c r="J37" s="46"/>
    </row>
    <row r="38" spans="1:10" s="22" customFormat="1" ht="14.5" customHeight="1" x14ac:dyDescent="0.35">
      <c r="A38" s="38" t="s">
        <v>70</v>
      </c>
      <c r="B38" s="39">
        <v>31.097615000000001</v>
      </c>
      <c r="C38" s="39">
        <f t="shared" si="16"/>
        <v>-31.097615000000001</v>
      </c>
      <c r="D38" s="40">
        <f t="shared" si="10"/>
        <v>0</v>
      </c>
      <c r="E38" s="44">
        <v>28</v>
      </c>
      <c r="F38" s="39">
        <f t="shared" si="17"/>
        <v>-28</v>
      </c>
      <c r="G38" s="40">
        <f t="shared" si="11"/>
        <v>0</v>
      </c>
      <c r="H38" s="41"/>
      <c r="I38" s="45"/>
      <c r="J38" s="46"/>
    </row>
    <row r="39" spans="1:10" s="22" customFormat="1" ht="14.5" customHeight="1" x14ac:dyDescent="0.35">
      <c r="A39" s="38" t="s">
        <v>71</v>
      </c>
      <c r="B39" s="39">
        <v>17.683776000000002</v>
      </c>
      <c r="C39" s="39">
        <f t="shared" si="16"/>
        <v>-17.683776000000002</v>
      </c>
      <c r="D39" s="40">
        <f t="shared" si="10"/>
        <v>0</v>
      </c>
      <c r="E39" s="44">
        <v>18.66</v>
      </c>
      <c r="F39" s="39">
        <f t="shared" si="17"/>
        <v>-18.66</v>
      </c>
      <c r="G39" s="40">
        <f t="shared" si="11"/>
        <v>0</v>
      </c>
      <c r="H39" s="41"/>
      <c r="I39" s="45"/>
      <c r="J39" s="46"/>
    </row>
    <row r="40" spans="1:10" s="22" customFormat="1" ht="14.5" customHeight="1" x14ac:dyDescent="0.35">
      <c r="A40" s="38" t="s">
        <v>72</v>
      </c>
      <c r="B40" s="39">
        <v>22.073854000000001</v>
      </c>
      <c r="C40" s="39">
        <f t="shared" si="16"/>
        <v>-22.073854000000001</v>
      </c>
      <c r="D40" s="40">
        <f t="shared" si="10"/>
        <v>0</v>
      </c>
      <c r="E40" s="44">
        <v>22.81</v>
      </c>
      <c r="F40" s="39">
        <f t="shared" si="17"/>
        <v>-22.81</v>
      </c>
      <c r="G40" s="40">
        <f t="shared" si="11"/>
        <v>0</v>
      </c>
      <c r="H40" s="41"/>
      <c r="I40" s="45"/>
      <c r="J40" s="46"/>
    </row>
    <row r="41" spans="1:10" s="20" customFormat="1" ht="14.5" customHeight="1" x14ac:dyDescent="0.35">
      <c r="A41" s="14" t="s">
        <v>34</v>
      </c>
      <c r="B41" s="15">
        <f t="shared" ref="B41:H41" si="18">SUM(B22:B26,B31)</f>
        <v>1026.1255160000001</v>
      </c>
      <c r="C41" s="15">
        <f t="shared" si="18"/>
        <v>-271.81733500000001</v>
      </c>
      <c r="D41" s="16">
        <f t="shared" si="18"/>
        <v>754.3081810000001</v>
      </c>
      <c r="E41" s="15">
        <f t="shared" si="18"/>
        <v>1035.3799999999999</v>
      </c>
      <c r="F41" s="15">
        <f t="shared" si="18"/>
        <v>-273.53000000000003</v>
      </c>
      <c r="G41" s="16">
        <f t="shared" si="18"/>
        <v>761.84999999999991</v>
      </c>
      <c r="H41" s="15">
        <f t="shared" si="18"/>
        <v>916.79</v>
      </c>
      <c r="I41" s="15">
        <f t="shared" si="12"/>
        <v>154.94000000000005</v>
      </c>
      <c r="J41" s="17">
        <f t="shared" si="13"/>
        <v>0.20337336746078635</v>
      </c>
    </row>
    <row r="42" spans="1:10" s="20" customFormat="1" ht="14.5" customHeight="1" x14ac:dyDescent="0.35">
      <c r="A42" s="4" t="s">
        <v>35</v>
      </c>
      <c r="B42" s="4"/>
      <c r="C42" s="4"/>
      <c r="D42" s="4"/>
      <c r="E42" s="3"/>
      <c r="F42" s="4"/>
      <c r="G42" s="5"/>
      <c r="H42" s="4"/>
      <c r="I42" s="4"/>
      <c r="J42" s="4"/>
    </row>
    <row r="43" spans="1:10" x14ac:dyDescent="0.35">
      <c r="A43" s="23" t="s">
        <v>36</v>
      </c>
      <c r="B43" s="7">
        <v>280.08297099999999</v>
      </c>
      <c r="C43" s="8">
        <v>0</v>
      </c>
      <c r="D43" s="9">
        <f>B43+C43</f>
        <v>280.08297099999999</v>
      </c>
      <c r="E43" s="10">
        <v>283.47000000000003</v>
      </c>
      <c r="F43" s="8">
        <v>0</v>
      </c>
      <c r="G43" s="9">
        <f>E43+F43</f>
        <v>283.47000000000003</v>
      </c>
      <c r="H43" s="7">
        <v>341.71</v>
      </c>
      <c r="I43" s="7">
        <f>H43-G43</f>
        <v>58.239999999999952</v>
      </c>
      <c r="J43" s="11">
        <f>IF($G43=0,"N/A  ",I43/$G43)</f>
        <v>0.20545383991251259</v>
      </c>
    </row>
    <row r="44" spans="1:10" x14ac:dyDescent="0.35">
      <c r="A44" s="23" t="s">
        <v>37</v>
      </c>
      <c r="B44" s="7">
        <v>199.210499</v>
      </c>
      <c r="C44" s="8">
        <v>0</v>
      </c>
      <c r="D44" s="9">
        <f t="shared" ref="D44:D47" si="19">B44+C44</f>
        <v>199.210499</v>
      </c>
      <c r="E44" s="10">
        <v>201.36</v>
      </c>
      <c r="F44" s="8">
        <v>0</v>
      </c>
      <c r="G44" s="9">
        <f t="shared" ref="G44:G47" si="20">E44+F44</f>
        <v>201.36</v>
      </c>
      <c r="H44" s="7">
        <v>240.04</v>
      </c>
      <c r="I44" s="7">
        <f>H44-G44</f>
        <v>38.679999999999978</v>
      </c>
      <c r="J44" s="11">
        <f>IF($G44=0,"N/A  ",I44/$G44)</f>
        <v>0.19209376241557397</v>
      </c>
    </row>
    <row r="45" spans="1:10" x14ac:dyDescent="0.35">
      <c r="A45" s="24" t="s">
        <v>38</v>
      </c>
      <c r="B45" s="7">
        <v>401.36055199999998</v>
      </c>
      <c r="C45" s="7">
        <v>0</v>
      </c>
      <c r="D45" s="9">
        <f t="shared" si="19"/>
        <v>401.36055199999998</v>
      </c>
      <c r="E45" s="10">
        <v>403.05</v>
      </c>
      <c r="F45" s="7">
        <v>0</v>
      </c>
      <c r="G45" s="9">
        <f t="shared" si="20"/>
        <v>403.05</v>
      </c>
      <c r="H45" s="7">
        <v>476.14</v>
      </c>
      <c r="I45" s="7">
        <f>H45-G45</f>
        <v>73.089999999999975</v>
      </c>
      <c r="J45" s="11">
        <f>IF($G45=0,"N/A  ",I45/$G45)</f>
        <v>0.18134226522763919</v>
      </c>
    </row>
    <row r="46" spans="1:10" x14ac:dyDescent="0.35">
      <c r="A46" s="25" t="s">
        <v>39</v>
      </c>
      <c r="B46" s="7">
        <v>113.757336</v>
      </c>
      <c r="C46" s="7">
        <f>C47</f>
        <v>-0.69</v>
      </c>
      <c r="D46" s="9">
        <f>B46+C46</f>
        <v>113.067336</v>
      </c>
      <c r="E46" s="10">
        <v>117.03</v>
      </c>
      <c r="F46" s="7">
        <f>F47</f>
        <v>-0.73</v>
      </c>
      <c r="G46" s="9">
        <f>E46+F46</f>
        <v>116.3</v>
      </c>
      <c r="H46" s="7">
        <v>137.03</v>
      </c>
      <c r="I46" s="7">
        <f>H46-G46</f>
        <v>20.730000000000004</v>
      </c>
      <c r="J46" s="11">
        <f>IF($G46=0,"N/A  ",I46/$G46)</f>
        <v>0.17824591573516771</v>
      </c>
    </row>
    <row r="47" spans="1:10" x14ac:dyDescent="0.35">
      <c r="A47" s="38" t="s">
        <v>18</v>
      </c>
      <c r="B47" s="39">
        <v>0.69</v>
      </c>
      <c r="C47" s="39">
        <v>-0.69</v>
      </c>
      <c r="D47" s="40">
        <f t="shared" si="19"/>
        <v>0</v>
      </c>
      <c r="E47" s="39">
        <v>0.73</v>
      </c>
      <c r="F47" s="39">
        <v>-0.73</v>
      </c>
      <c r="G47" s="40">
        <f t="shared" si="20"/>
        <v>0</v>
      </c>
      <c r="H47" s="41"/>
      <c r="I47" s="41"/>
      <c r="J47" s="42"/>
    </row>
    <row r="48" spans="1:10" x14ac:dyDescent="0.35">
      <c r="A48" s="14" t="s">
        <v>40</v>
      </c>
      <c r="B48" s="15">
        <f t="shared" ref="B48:H48" si="21">SUM(B43:B46)</f>
        <v>994.41135799999995</v>
      </c>
      <c r="C48" s="15">
        <f t="shared" si="21"/>
        <v>-0.69</v>
      </c>
      <c r="D48" s="16">
        <f t="shared" si="21"/>
        <v>993.7213579999999</v>
      </c>
      <c r="E48" s="15">
        <f t="shared" si="21"/>
        <v>1004.9100000000001</v>
      </c>
      <c r="F48" s="15">
        <f t="shared" si="21"/>
        <v>-0.73</v>
      </c>
      <c r="G48" s="16">
        <f t="shared" si="21"/>
        <v>1004.1800000000001</v>
      </c>
      <c r="H48" s="15">
        <f t="shared" si="21"/>
        <v>1194.9199999999998</v>
      </c>
      <c r="I48" s="15">
        <f t="shared" ref="I48" si="22">H48-G48</f>
        <v>190.73999999999978</v>
      </c>
      <c r="J48" s="17">
        <f t="shared" ref="J48" si="23">IF($G48=0,"N/A  ",I48/$G48)</f>
        <v>0.18994602561293769</v>
      </c>
    </row>
    <row r="49" spans="1:10" x14ac:dyDescent="0.35">
      <c r="A49" s="4" t="s">
        <v>41</v>
      </c>
      <c r="B49" s="4"/>
      <c r="C49" s="4"/>
      <c r="D49" s="4"/>
      <c r="E49" s="3"/>
      <c r="F49" s="4"/>
      <c r="G49" s="5"/>
      <c r="H49" s="4"/>
      <c r="I49" s="4"/>
      <c r="J49" s="4"/>
    </row>
    <row r="50" spans="1:10" x14ac:dyDescent="0.35">
      <c r="A50" s="23" t="s">
        <v>42</v>
      </c>
      <c r="B50" s="7">
        <v>279.10101100000003</v>
      </c>
      <c r="C50" s="8">
        <v>0</v>
      </c>
      <c r="D50" s="9">
        <f>B50+C50</f>
        <v>279.10101100000003</v>
      </c>
      <c r="E50" s="10">
        <v>277.05</v>
      </c>
      <c r="F50" s="8">
        <v>0</v>
      </c>
      <c r="G50" s="9">
        <f>E50+F50</f>
        <v>277.05</v>
      </c>
      <c r="H50" s="7">
        <v>294.05</v>
      </c>
      <c r="I50" s="7">
        <f>H50-G50</f>
        <v>17</v>
      </c>
      <c r="J50" s="11">
        <f>IF($G50=0,"N/A  ",I50/$G50)</f>
        <v>6.1360765204836666E-2</v>
      </c>
    </row>
    <row r="51" spans="1:10" x14ac:dyDescent="0.35">
      <c r="A51" s="23" t="s">
        <v>43</v>
      </c>
      <c r="B51" s="7">
        <v>260.37285700000001</v>
      </c>
      <c r="C51" s="8">
        <v>0</v>
      </c>
      <c r="D51" s="9">
        <f t="shared" ref="D51:D56" si="24">B51+C51</f>
        <v>260.37285700000001</v>
      </c>
      <c r="E51" s="10">
        <v>259.70999999999998</v>
      </c>
      <c r="F51" s="8">
        <v>0</v>
      </c>
      <c r="G51" s="9">
        <f t="shared" ref="G51:G56" si="25">E51+F51</f>
        <v>259.70999999999998</v>
      </c>
      <c r="H51" s="7">
        <v>284.14</v>
      </c>
      <c r="I51" s="7">
        <f t="shared" ref="I51:I57" si="26">H51-G51</f>
        <v>24.430000000000007</v>
      </c>
      <c r="J51" s="11">
        <f t="shared" ref="J51:J57" si="27">IF($G51=0,"N/A  ",I51/$G51)</f>
        <v>9.4066458742443529E-2</v>
      </c>
    </row>
    <row r="52" spans="1:10" x14ac:dyDescent="0.35">
      <c r="A52" s="23" t="s">
        <v>44</v>
      </c>
      <c r="B52" s="7">
        <v>330.15436199999999</v>
      </c>
      <c r="C52" s="7">
        <v>0</v>
      </c>
      <c r="D52" s="9">
        <f t="shared" si="24"/>
        <v>330.15436199999999</v>
      </c>
      <c r="E52" s="10">
        <v>329.78</v>
      </c>
      <c r="F52" s="7">
        <v>0</v>
      </c>
      <c r="G52" s="9">
        <f t="shared" si="25"/>
        <v>329.78</v>
      </c>
      <c r="H52" s="7">
        <v>349.92</v>
      </c>
      <c r="I52" s="7">
        <f t="shared" si="26"/>
        <v>20.140000000000043</v>
      </c>
      <c r="J52" s="11">
        <f t="shared" si="27"/>
        <v>6.1071017041664274E-2</v>
      </c>
    </row>
    <row r="53" spans="1:10" x14ac:dyDescent="0.35">
      <c r="A53" s="23" t="s">
        <v>45</v>
      </c>
      <c r="B53" s="7">
        <v>244.08828800000001</v>
      </c>
      <c r="C53" s="7">
        <v>0</v>
      </c>
      <c r="D53" s="9">
        <f>B53+C53</f>
        <v>244.08828800000001</v>
      </c>
      <c r="E53" s="10">
        <v>243.54</v>
      </c>
      <c r="F53" s="7">
        <v>0</v>
      </c>
      <c r="G53" s="9">
        <f>E53+F53</f>
        <v>243.54</v>
      </c>
      <c r="H53" s="7">
        <v>259.47000000000003</v>
      </c>
      <c r="I53" s="7">
        <f>H53-G53</f>
        <v>15.930000000000035</v>
      </c>
      <c r="J53" s="11">
        <f>IF($G53=0,"N/A  ",I53/$G53)</f>
        <v>6.5410199556541163E-2</v>
      </c>
    </row>
    <row r="54" spans="1:10" x14ac:dyDescent="0.35">
      <c r="A54" s="23" t="s">
        <v>46</v>
      </c>
      <c r="B54" s="7">
        <v>304.390961</v>
      </c>
      <c r="C54" s="7"/>
      <c r="D54" s="9">
        <f>B54+C54</f>
        <v>304.390961</v>
      </c>
      <c r="E54" s="10">
        <v>303.89999999999998</v>
      </c>
      <c r="F54" s="7">
        <v>0</v>
      </c>
      <c r="G54" s="9">
        <f>E54+F54</f>
        <v>303.89999999999998</v>
      </c>
      <c r="H54" s="7">
        <v>316.58999999999997</v>
      </c>
      <c r="I54" s="7">
        <f>H54-G54</f>
        <v>12.689999999999998</v>
      </c>
      <c r="J54" s="11">
        <f>IF($G54=0,"N/A  ",I54/$G54)</f>
        <v>4.1757156959526157E-2</v>
      </c>
    </row>
    <row r="55" spans="1:10" x14ac:dyDescent="0.35">
      <c r="A55" s="23" t="s">
        <v>47</v>
      </c>
      <c r="B55" s="7">
        <v>113.97099900000001</v>
      </c>
      <c r="C55" s="7">
        <f>C56</f>
        <v>-1.96</v>
      </c>
      <c r="D55" s="9">
        <f t="shared" si="24"/>
        <v>112.01099900000001</v>
      </c>
      <c r="E55" s="10">
        <v>168.56</v>
      </c>
      <c r="F55" s="7">
        <f>F56</f>
        <v>-2.06</v>
      </c>
      <c r="G55" s="9">
        <f t="shared" si="25"/>
        <v>166.5</v>
      </c>
      <c r="H55" s="7">
        <v>186.57</v>
      </c>
      <c r="I55" s="7">
        <f t="shared" si="26"/>
        <v>20.069999999999993</v>
      </c>
      <c r="J55" s="11">
        <f t="shared" si="27"/>
        <v>0.1205405405405405</v>
      </c>
    </row>
    <row r="56" spans="1:10" x14ac:dyDescent="0.35">
      <c r="A56" s="38" t="s">
        <v>18</v>
      </c>
      <c r="B56" s="39">
        <v>1.96</v>
      </c>
      <c r="C56" s="39">
        <v>-1.96</v>
      </c>
      <c r="D56" s="40">
        <f t="shared" si="24"/>
        <v>0</v>
      </c>
      <c r="E56" s="39">
        <v>2.06</v>
      </c>
      <c r="F56" s="39">
        <v>-2.06</v>
      </c>
      <c r="G56" s="40">
        <f t="shared" si="25"/>
        <v>0</v>
      </c>
      <c r="H56" s="41"/>
      <c r="I56" s="41"/>
      <c r="J56" s="42"/>
    </row>
    <row r="57" spans="1:10" x14ac:dyDescent="0.35">
      <c r="A57" s="14" t="s">
        <v>48</v>
      </c>
      <c r="B57" s="15">
        <f>SUM(B50:B55)</f>
        <v>1532.0784779999999</v>
      </c>
      <c r="C57" s="15">
        <f t="shared" ref="C57:G57" si="28">SUM(C50:C55)</f>
        <v>-1.96</v>
      </c>
      <c r="D57" s="16">
        <f t="shared" si="28"/>
        <v>1530.1184780000001</v>
      </c>
      <c r="E57" s="15">
        <f>SUM(E50:E55)</f>
        <v>1582.54</v>
      </c>
      <c r="F57" s="15">
        <f t="shared" si="28"/>
        <v>-2.06</v>
      </c>
      <c r="G57" s="16">
        <f t="shared" si="28"/>
        <v>1580.48</v>
      </c>
      <c r="H57" s="15">
        <f>SUM(H50:H55)</f>
        <v>1690.74</v>
      </c>
      <c r="I57" s="15">
        <f t="shared" si="26"/>
        <v>110.25999999999999</v>
      </c>
      <c r="J57" s="17">
        <f t="shared" si="27"/>
        <v>6.9763616116622795E-2</v>
      </c>
    </row>
    <row r="58" spans="1:10" x14ac:dyDescent="0.35">
      <c r="A58" s="4" t="s">
        <v>49</v>
      </c>
      <c r="B58" s="4"/>
      <c r="C58" s="4"/>
      <c r="D58" s="4"/>
      <c r="E58" s="3"/>
      <c r="F58" s="4"/>
      <c r="G58" s="5"/>
      <c r="H58" s="4"/>
      <c r="I58" s="4"/>
      <c r="J58" s="4"/>
    </row>
    <row r="59" spans="1:10" x14ac:dyDescent="0.35">
      <c r="A59" s="26" t="s">
        <v>50</v>
      </c>
      <c r="B59" s="7">
        <v>98.635388000000006</v>
      </c>
      <c r="C59" s="8">
        <v>0</v>
      </c>
      <c r="D59" s="9">
        <f>B59+C59</f>
        <v>98.635388000000006</v>
      </c>
      <c r="E59" s="10">
        <v>99.41</v>
      </c>
      <c r="F59" s="8">
        <v>0</v>
      </c>
      <c r="G59" s="9">
        <f>E59+F59</f>
        <v>99.41</v>
      </c>
      <c r="H59" s="7">
        <v>113.16</v>
      </c>
      <c r="I59" s="7">
        <f>H59-G59</f>
        <v>13.75</v>
      </c>
      <c r="J59" s="11">
        <f>IF($G59=0,"N/A  ",I59/$G59)</f>
        <v>0.13831606478221509</v>
      </c>
    </row>
    <row r="60" spans="1:10" x14ac:dyDescent="0.35">
      <c r="A60" s="26" t="s">
        <v>51</v>
      </c>
      <c r="B60" s="7">
        <v>99.867278999999996</v>
      </c>
      <c r="C60" s="8">
        <v>0</v>
      </c>
      <c r="D60" s="9">
        <f t="shared" ref="D60:D63" si="29">B60+C60</f>
        <v>99.867278999999996</v>
      </c>
      <c r="E60" s="10">
        <v>102.83</v>
      </c>
      <c r="F60" s="8">
        <v>0</v>
      </c>
      <c r="G60" s="9">
        <f t="shared" ref="G60:G63" si="30">E60+F60</f>
        <v>102.83</v>
      </c>
      <c r="H60" s="7">
        <v>117.08</v>
      </c>
      <c r="I60" s="7">
        <f t="shared" ref="I60:I64" si="31">H60-G60</f>
        <v>14.25</v>
      </c>
      <c r="J60" s="11">
        <f t="shared" ref="J60:J64" si="32">IF($G60=0,"N/A  ",I60/$G60)</f>
        <v>0.13857823592336868</v>
      </c>
    </row>
    <row r="61" spans="1:10" x14ac:dyDescent="0.35">
      <c r="A61" s="26" t="s">
        <v>52</v>
      </c>
      <c r="B61" s="7">
        <v>55.199119000000003</v>
      </c>
      <c r="C61" s="7">
        <v>0</v>
      </c>
      <c r="D61" s="9">
        <f t="shared" si="29"/>
        <v>55.199119000000003</v>
      </c>
      <c r="E61" s="10">
        <v>55.48</v>
      </c>
      <c r="F61" s="7">
        <v>0</v>
      </c>
      <c r="G61" s="9">
        <f t="shared" si="30"/>
        <v>55.48</v>
      </c>
      <c r="H61" s="7">
        <v>61.48</v>
      </c>
      <c r="I61" s="7">
        <f t="shared" si="31"/>
        <v>6</v>
      </c>
      <c r="J61" s="11">
        <f t="shared" si="32"/>
        <v>0.10814708002883923</v>
      </c>
    </row>
    <row r="62" spans="1:10" x14ac:dyDescent="0.35">
      <c r="A62" s="26" t="s">
        <v>53</v>
      </c>
      <c r="B62" s="7">
        <v>27.224036000000002</v>
      </c>
      <c r="C62" s="7">
        <f>C63</f>
        <v>-0.57999999999999996</v>
      </c>
      <c r="D62" s="9">
        <f>B62+C62</f>
        <v>26.644036000000003</v>
      </c>
      <c r="E62" s="10">
        <v>24.95</v>
      </c>
      <c r="F62" s="7">
        <f>F63</f>
        <v>-0.61</v>
      </c>
      <c r="G62" s="9">
        <f>E62+F62</f>
        <v>24.34</v>
      </c>
      <c r="H62" s="7">
        <v>27.94</v>
      </c>
      <c r="I62" s="7">
        <f>H62-G62</f>
        <v>3.6000000000000014</v>
      </c>
      <c r="J62" s="11">
        <f>IF($G62=0,"N/A  ",I62/$G62)</f>
        <v>0.14790468364831558</v>
      </c>
    </row>
    <row r="63" spans="1:10" x14ac:dyDescent="0.35">
      <c r="A63" s="38" t="s">
        <v>18</v>
      </c>
      <c r="B63" s="39">
        <v>0.57999999999999996</v>
      </c>
      <c r="C63" s="39">
        <v>-0.57999999999999996</v>
      </c>
      <c r="D63" s="40">
        <f t="shared" si="29"/>
        <v>0</v>
      </c>
      <c r="E63" s="39">
        <v>0.61</v>
      </c>
      <c r="F63" s="39">
        <v>-0.61</v>
      </c>
      <c r="G63" s="40">
        <f t="shared" si="30"/>
        <v>0</v>
      </c>
      <c r="H63" s="41"/>
      <c r="I63" s="41"/>
      <c r="J63" s="42"/>
    </row>
    <row r="64" spans="1:10" x14ac:dyDescent="0.35">
      <c r="A64" s="14" t="s">
        <v>54</v>
      </c>
      <c r="B64" s="15">
        <f t="shared" ref="B64:H64" si="33">SUM(B59:B62)</f>
        <v>280.92582199999998</v>
      </c>
      <c r="C64" s="15">
        <f t="shared" si="33"/>
        <v>-0.57999999999999996</v>
      </c>
      <c r="D64" s="16">
        <f t="shared" si="33"/>
        <v>280.345822</v>
      </c>
      <c r="E64" s="15">
        <f t="shared" si="33"/>
        <v>282.67</v>
      </c>
      <c r="F64" s="15">
        <f t="shared" si="33"/>
        <v>-0.61</v>
      </c>
      <c r="G64" s="16">
        <f t="shared" si="33"/>
        <v>282.06</v>
      </c>
      <c r="H64" s="15">
        <f t="shared" si="33"/>
        <v>319.66000000000003</v>
      </c>
      <c r="I64" s="15">
        <f t="shared" si="31"/>
        <v>37.600000000000023</v>
      </c>
      <c r="J64" s="17">
        <f t="shared" si="32"/>
        <v>0.13330497057363688</v>
      </c>
    </row>
    <row r="65" spans="1:10" x14ac:dyDescent="0.35">
      <c r="A65" s="4" t="s">
        <v>55</v>
      </c>
      <c r="B65" s="27"/>
      <c r="C65" s="27"/>
      <c r="D65" s="27"/>
      <c r="E65" s="28"/>
      <c r="F65" s="27"/>
      <c r="G65" s="29"/>
      <c r="H65" s="27"/>
      <c r="I65" s="27"/>
      <c r="J65" s="30"/>
    </row>
    <row r="66" spans="1:10" x14ac:dyDescent="0.35">
      <c r="A66" s="31" t="s">
        <v>56</v>
      </c>
      <c r="B66" s="7">
        <v>555.45354099999997</v>
      </c>
      <c r="C66" s="8">
        <f>C67</f>
        <v>-60.226033999999999</v>
      </c>
      <c r="D66" s="9">
        <f>B66+C66</f>
        <v>495.22750699999995</v>
      </c>
      <c r="E66" s="10">
        <v>597.14</v>
      </c>
      <c r="F66" s="7">
        <f>F67</f>
        <v>-70</v>
      </c>
      <c r="G66" s="9">
        <f>E66+F66</f>
        <v>527.14</v>
      </c>
      <c r="H66" s="10">
        <v>504.9</v>
      </c>
      <c r="I66" s="7">
        <f t="shared" ref="I66" si="34">H66-G66</f>
        <v>-22.240000000000009</v>
      </c>
      <c r="J66" s="32">
        <f t="shared" ref="J66:J68" si="35">IF($G66=0,"N/A  ",I66/$G66)</f>
        <v>-4.218993056872939E-2</v>
      </c>
    </row>
    <row r="67" spans="1:10" x14ac:dyDescent="0.35">
      <c r="A67" s="48" t="s">
        <v>57</v>
      </c>
      <c r="B67" s="49">
        <v>60.226033999999999</v>
      </c>
      <c r="C67" s="49">
        <f>-B67</f>
        <v>-60.226033999999999</v>
      </c>
      <c r="D67" s="40">
        <f>B67+C67</f>
        <v>0</v>
      </c>
      <c r="E67" s="50">
        <v>70</v>
      </c>
      <c r="F67" s="49">
        <v>-70</v>
      </c>
      <c r="G67" s="40">
        <f>E67+F67</f>
        <v>0</v>
      </c>
      <c r="H67" s="51"/>
      <c r="I67" s="51"/>
      <c r="J67" s="52"/>
    </row>
    <row r="68" spans="1:10" x14ac:dyDescent="0.35">
      <c r="A68" s="14" t="s">
        <v>58</v>
      </c>
      <c r="B68" s="15">
        <f>B66</f>
        <v>555.45354099999997</v>
      </c>
      <c r="C68" s="15">
        <f t="shared" ref="C68:G68" si="36">C66</f>
        <v>-60.226033999999999</v>
      </c>
      <c r="D68" s="15">
        <f t="shared" si="36"/>
        <v>495.22750699999995</v>
      </c>
      <c r="E68" s="15">
        <f>E66</f>
        <v>597.14</v>
      </c>
      <c r="F68" s="15">
        <f t="shared" si="36"/>
        <v>-70</v>
      </c>
      <c r="G68" s="16">
        <f t="shared" si="36"/>
        <v>527.14</v>
      </c>
      <c r="H68" s="15">
        <f>H66</f>
        <v>504.9</v>
      </c>
      <c r="I68" s="15">
        <f t="shared" ref="I68" si="37">H68-G68</f>
        <v>-22.240000000000009</v>
      </c>
      <c r="J68" s="15">
        <f t="shared" si="35"/>
        <v>-4.218993056872939E-2</v>
      </c>
    </row>
    <row r="69" spans="1:10" x14ac:dyDescent="0.35">
      <c r="A69" s="4" t="s">
        <v>81</v>
      </c>
      <c r="B69" s="4"/>
      <c r="C69" s="4"/>
      <c r="D69" s="4"/>
      <c r="E69" s="3"/>
      <c r="F69" s="4"/>
      <c r="G69" s="5"/>
      <c r="H69" s="4"/>
      <c r="I69" s="4"/>
      <c r="J69" s="4"/>
    </row>
    <row r="70" spans="1:10" x14ac:dyDescent="0.35">
      <c r="A70" s="26" t="s">
        <v>59</v>
      </c>
      <c r="B70" s="8">
        <v>0</v>
      </c>
      <c r="C70" s="8">
        <f>C71+C72</f>
        <v>98.179810000000003</v>
      </c>
      <c r="D70" s="33">
        <f>B70+C70</f>
        <v>98.179810000000003</v>
      </c>
      <c r="E70" s="8">
        <v>0</v>
      </c>
      <c r="F70" s="8">
        <f>F71+F72</f>
        <v>110</v>
      </c>
      <c r="G70" s="33">
        <f>E70+F70</f>
        <v>110</v>
      </c>
      <c r="H70" s="7">
        <v>335</v>
      </c>
      <c r="I70" s="7">
        <f>H70-G70</f>
        <v>225</v>
      </c>
      <c r="J70" s="11">
        <f>IF($G70=0,"N/A  ",I70/$G70)</f>
        <v>2.0454545454545454</v>
      </c>
    </row>
    <row r="71" spans="1:10" x14ac:dyDescent="0.35">
      <c r="A71" s="38" t="s">
        <v>57</v>
      </c>
      <c r="B71" s="53"/>
      <c r="C71" s="39">
        <v>60.226033999999999</v>
      </c>
      <c r="D71" s="40">
        <f>B71+C71</f>
        <v>60.226033999999999</v>
      </c>
      <c r="E71" s="54"/>
      <c r="F71" s="39">
        <v>70</v>
      </c>
      <c r="G71" s="40">
        <f>E71+F71</f>
        <v>70</v>
      </c>
      <c r="H71" s="39">
        <v>70</v>
      </c>
      <c r="I71" s="55">
        <f t="shared" ref="I71:I80" si="38">H71-G71</f>
        <v>0</v>
      </c>
      <c r="J71" s="56">
        <f t="shared" ref="J71:J80" si="39">IF($G71=0,"N/A  ",I71/$G71)</f>
        <v>0</v>
      </c>
    </row>
    <row r="72" spans="1:10" x14ac:dyDescent="0.35">
      <c r="A72" s="38" t="s">
        <v>18</v>
      </c>
      <c r="B72" s="53"/>
      <c r="C72" s="39">
        <v>37.953775999999998</v>
      </c>
      <c r="D72" s="40">
        <f>B72+C72</f>
        <v>37.953775999999998</v>
      </c>
      <c r="E72" s="54"/>
      <c r="F72" s="39">
        <v>40</v>
      </c>
      <c r="G72" s="40">
        <f>E72+F72</f>
        <v>40</v>
      </c>
      <c r="H72" s="39">
        <v>40</v>
      </c>
      <c r="I72" s="55">
        <f t="shared" si="38"/>
        <v>0</v>
      </c>
      <c r="J72" s="56">
        <f t="shared" si="39"/>
        <v>0</v>
      </c>
    </row>
    <row r="73" spans="1:10" x14ac:dyDescent="0.35">
      <c r="A73" s="26" t="s">
        <v>60</v>
      </c>
      <c r="B73" s="7">
        <v>0</v>
      </c>
      <c r="C73" s="8">
        <v>0</v>
      </c>
      <c r="D73" s="9">
        <f t="shared" ref="D73:D74" si="40">B73+C73</f>
        <v>0</v>
      </c>
      <c r="E73" s="7">
        <v>0</v>
      </c>
      <c r="F73" s="8">
        <v>0</v>
      </c>
      <c r="G73" s="9">
        <f t="shared" ref="G73:G74" si="41">E73+F73</f>
        <v>0</v>
      </c>
      <c r="H73" s="7">
        <v>50</v>
      </c>
      <c r="I73" s="7">
        <f t="shared" si="38"/>
        <v>50</v>
      </c>
      <c r="J73" s="11" t="str">
        <f t="shared" si="39"/>
        <v xml:space="preserve">N/A  </v>
      </c>
    </row>
    <row r="74" spans="1:10" x14ac:dyDescent="0.35">
      <c r="A74" s="26" t="s">
        <v>61</v>
      </c>
      <c r="B74" s="7">
        <v>0</v>
      </c>
      <c r="C74" s="7">
        <v>0</v>
      </c>
      <c r="D74" s="9">
        <f t="shared" si="40"/>
        <v>0</v>
      </c>
      <c r="E74" s="7">
        <v>0</v>
      </c>
      <c r="F74" s="7">
        <v>0</v>
      </c>
      <c r="G74" s="9">
        <f t="shared" si="41"/>
        <v>0</v>
      </c>
      <c r="H74" s="7">
        <v>150</v>
      </c>
      <c r="I74" s="7">
        <f t="shared" si="38"/>
        <v>150</v>
      </c>
      <c r="J74" s="11" t="str">
        <f t="shared" si="39"/>
        <v xml:space="preserve">N/A  </v>
      </c>
    </row>
    <row r="75" spans="1:10" x14ac:dyDescent="0.35">
      <c r="A75" s="26" t="s">
        <v>62</v>
      </c>
      <c r="B75" s="7">
        <v>0</v>
      </c>
      <c r="C75" s="7">
        <f>SUM(C76:C79)</f>
        <v>254.13355899999999</v>
      </c>
      <c r="D75" s="9">
        <f>B75+C75</f>
        <v>254.13355899999999</v>
      </c>
      <c r="E75" s="7">
        <v>0</v>
      </c>
      <c r="F75" s="7">
        <f>SUM(F76:F79)</f>
        <v>254.869</v>
      </c>
      <c r="G75" s="9">
        <f>E75+F75</f>
        <v>254.869</v>
      </c>
      <c r="H75" s="7">
        <v>329.87</v>
      </c>
      <c r="I75" s="7">
        <f t="shared" si="38"/>
        <v>75.001000000000005</v>
      </c>
      <c r="J75" s="11">
        <f t="shared" si="39"/>
        <v>0.29427274403713283</v>
      </c>
    </row>
    <row r="76" spans="1:10" x14ac:dyDescent="0.35">
      <c r="A76" s="38" t="s">
        <v>63</v>
      </c>
      <c r="B76" s="57"/>
      <c r="C76" s="39">
        <v>22.073854000000001</v>
      </c>
      <c r="D76" s="40">
        <f t="shared" ref="D76:D79" si="42">B76+C76</f>
        <v>22.073854000000001</v>
      </c>
      <c r="E76" s="57"/>
      <c r="F76" s="39">
        <v>22.81</v>
      </c>
      <c r="G76" s="40">
        <f t="shared" ref="G76:G79" si="43">E76+F76</f>
        <v>22.81</v>
      </c>
      <c r="H76" s="39">
        <v>30</v>
      </c>
      <c r="I76" s="39">
        <f t="shared" si="38"/>
        <v>7.1900000000000013</v>
      </c>
      <c r="J76" s="58">
        <f t="shared" si="39"/>
        <v>0.31521262604121009</v>
      </c>
    </row>
    <row r="77" spans="1:10" x14ac:dyDescent="0.35">
      <c r="A77" s="38" t="s">
        <v>64</v>
      </c>
      <c r="B77" s="57"/>
      <c r="C77" s="39">
        <v>4.9268450000000001</v>
      </c>
      <c r="D77" s="40">
        <f t="shared" si="42"/>
        <v>4.9268450000000001</v>
      </c>
      <c r="E77" s="57"/>
      <c r="F77" s="39">
        <v>5</v>
      </c>
      <c r="G77" s="40">
        <f t="shared" si="43"/>
        <v>5</v>
      </c>
      <c r="H77" s="39">
        <v>5</v>
      </c>
      <c r="I77" s="39">
        <f t="shared" si="38"/>
        <v>0</v>
      </c>
      <c r="J77" s="39">
        <f t="shared" si="39"/>
        <v>0</v>
      </c>
    </row>
    <row r="78" spans="1:10" x14ac:dyDescent="0.35">
      <c r="A78" s="38" t="s">
        <v>65</v>
      </c>
      <c r="B78" s="57"/>
      <c r="C78" s="39">
        <v>196.035245</v>
      </c>
      <c r="D78" s="40">
        <f t="shared" si="42"/>
        <v>196.035245</v>
      </c>
      <c r="E78" s="57"/>
      <c r="F78" s="39">
        <v>199.059</v>
      </c>
      <c r="G78" s="40">
        <f t="shared" si="43"/>
        <v>199.059</v>
      </c>
      <c r="H78" s="39">
        <v>236.39</v>
      </c>
      <c r="I78" s="39">
        <f t="shared" si="38"/>
        <v>37.330999999999989</v>
      </c>
      <c r="J78" s="58">
        <f t="shared" si="39"/>
        <v>0.18753736329429962</v>
      </c>
    </row>
    <row r="79" spans="1:10" x14ac:dyDescent="0.35">
      <c r="A79" s="38" t="s">
        <v>66</v>
      </c>
      <c r="B79" s="57"/>
      <c r="C79" s="39">
        <v>31.097615000000001</v>
      </c>
      <c r="D79" s="40">
        <f t="shared" si="42"/>
        <v>31.097615000000001</v>
      </c>
      <c r="E79" s="57"/>
      <c r="F79" s="39">
        <v>28</v>
      </c>
      <c r="G79" s="40">
        <f t="shared" si="43"/>
        <v>28</v>
      </c>
      <c r="H79" s="39">
        <v>33.25</v>
      </c>
      <c r="I79" s="49">
        <f t="shared" si="38"/>
        <v>5.25</v>
      </c>
      <c r="J79" s="58">
        <f t="shared" si="39"/>
        <v>0.1875</v>
      </c>
    </row>
    <row r="80" spans="1:10" x14ac:dyDescent="0.35">
      <c r="A80" s="14" t="s">
        <v>67</v>
      </c>
      <c r="B80" s="15">
        <f t="shared" ref="B80:G80" si="44">SUM(B70,B73,B74,B75)</f>
        <v>0</v>
      </c>
      <c r="C80" s="15">
        <f t="shared" si="44"/>
        <v>352.31336899999997</v>
      </c>
      <c r="D80" s="16">
        <f t="shared" si="44"/>
        <v>352.31336899999997</v>
      </c>
      <c r="E80" s="15">
        <f t="shared" si="44"/>
        <v>0</v>
      </c>
      <c r="F80" s="15">
        <f t="shared" si="44"/>
        <v>364.86900000000003</v>
      </c>
      <c r="G80" s="16">
        <f t="shared" si="44"/>
        <v>364.86900000000003</v>
      </c>
      <c r="H80" s="15">
        <f>SUM(H70,H73,H74,H75)</f>
        <v>864.87</v>
      </c>
      <c r="I80" s="15">
        <f t="shared" si="38"/>
        <v>500.00099999999998</v>
      </c>
      <c r="J80" s="34">
        <f t="shared" si="39"/>
        <v>1.3703575803918664</v>
      </c>
    </row>
    <row r="81" spans="1:6" x14ac:dyDescent="0.35">
      <c r="A81" s="37" t="s">
        <v>82</v>
      </c>
      <c r="C81" s="35"/>
    </row>
    <row r="82" spans="1:6" x14ac:dyDescent="0.35">
      <c r="C82" s="35"/>
      <c r="F82" s="36"/>
    </row>
  </sheetData>
  <mergeCells count="10">
    <mergeCell ref="A1:J1"/>
    <mergeCell ref="A2:J2"/>
    <mergeCell ref="B3:B4"/>
    <mergeCell ref="C3:C4"/>
    <mergeCell ref="D3:D4"/>
    <mergeCell ref="E3:E4"/>
    <mergeCell ref="F3:F4"/>
    <mergeCell ref="G3:G4"/>
    <mergeCell ref="H3:H4"/>
    <mergeCell ref="I3:J3"/>
  </mergeCells>
  <pageMargins left="0.7" right="0.7" top="0.75" bottom="0.75" header="0.3" footer="0.3"/>
  <pageSetup scale="58" orientation="portrait" horizontalDpi="1200" verticalDpi="1200" r:id="rId1"/>
  <ignoredErrors>
    <ignoredError sqref="B12 E12 B20 E20 B48 E48 B57 E57 B64 E64 B41" formulaRange="1"/>
    <ignoredError sqref="D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Restatement of Programs to TIP</vt:lpstr>
      <vt:lpstr>'Restatement of Programs to TIP'!Print_Area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BD/PAB</dc:creator>
  <cp:lastModifiedBy>Oxenrider, Clinton J.</cp:lastModifiedBy>
  <cp:lastPrinted>2021-05-24T12:28:58Z</cp:lastPrinted>
  <dcterms:created xsi:type="dcterms:W3CDTF">2021-05-04T21:17:09Z</dcterms:created>
  <dcterms:modified xsi:type="dcterms:W3CDTF">2021-05-25T17:54:30Z</dcterms:modified>
</cp:coreProperties>
</file>