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P:\2022_Budget Cycle\FY_2022_Congressional Request\Production\PDF Production\Extracted Excel Files\"/>
    </mc:Choice>
  </mc:AlternateContent>
  <xr:revisionPtr revIDLastSave="0" documentId="13_ncr:1_{77B8CA7B-DA9A-45C2-80F4-EB463AA6746A}" xr6:coauthVersionLast="46" xr6:coauthVersionMax="46" xr10:uidLastSave="{00000000-0000-0000-0000-000000000000}"/>
  <bookViews>
    <workbookView xWindow="-110" yWindow="-110" windowWidth="19420" windowHeight="10420" xr2:uid="{2A1289F3-CB2A-4442-8A25-CF4E9289DE06}"/>
  </bookViews>
  <sheets>
    <sheet name="FY22 NSF EHR by Div &amp; Pgm" sheetId="3" r:id="rId1"/>
  </sheets>
  <definedNames>
    <definedName name="_xlnm.Print_Area" localSheetId="0">'FY22 NSF EHR by Div &amp; Pgm'!$A$2:$H$41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3" l="1"/>
  <c r="B18" i="3"/>
  <c r="D40" i="3" l="1"/>
  <c r="D39" i="3"/>
  <c r="D32" i="3"/>
  <c r="D20" i="3"/>
  <c r="D14" i="3"/>
  <c r="B39" i="3"/>
  <c r="B32" i="3"/>
  <c r="G38" i="3"/>
  <c r="H38" i="3" s="1"/>
  <c r="E38" i="3"/>
  <c r="F38" i="3" s="1"/>
  <c r="G37" i="3"/>
  <c r="H37" i="3" s="1"/>
  <c r="E37" i="3"/>
  <c r="F37" i="3" s="1"/>
  <c r="G36" i="3"/>
  <c r="H36" i="3" s="1"/>
  <c r="E36" i="3"/>
  <c r="F36" i="3" s="1"/>
  <c r="G35" i="3"/>
  <c r="H35" i="3" s="1"/>
  <c r="E35" i="3"/>
  <c r="F35" i="3" s="1"/>
  <c r="G34" i="3"/>
  <c r="H34" i="3" s="1"/>
  <c r="E34" i="3"/>
  <c r="F34" i="3" s="1"/>
  <c r="C39" i="3"/>
  <c r="G31" i="3"/>
  <c r="H31" i="3" s="1"/>
  <c r="E31" i="3"/>
  <c r="F31" i="3" s="1"/>
  <c r="G30" i="3"/>
  <c r="H30" i="3" s="1"/>
  <c r="E30" i="3"/>
  <c r="F30" i="3" s="1"/>
  <c r="G29" i="3"/>
  <c r="H29" i="3" s="1"/>
  <c r="E29" i="3"/>
  <c r="F29" i="3" s="1"/>
  <c r="G28" i="3"/>
  <c r="H28" i="3" s="1"/>
  <c r="E28" i="3"/>
  <c r="F28" i="3" s="1"/>
  <c r="G27" i="3"/>
  <c r="H27" i="3" s="1"/>
  <c r="E27" i="3"/>
  <c r="F27" i="3" s="1"/>
  <c r="G26" i="3"/>
  <c r="H26" i="3" s="1"/>
  <c r="E26" i="3"/>
  <c r="F26" i="3" s="1"/>
  <c r="G25" i="3"/>
  <c r="H25" i="3" s="1"/>
  <c r="E25" i="3"/>
  <c r="F25" i="3" s="1"/>
  <c r="G24" i="3"/>
  <c r="H24" i="3" s="1"/>
  <c r="E24" i="3"/>
  <c r="F24" i="3" s="1"/>
  <c r="G23" i="3"/>
  <c r="H23" i="3" s="1"/>
  <c r="E23" i="3"/>
  <c r="F23" i="3" s="1"/>
  <c r="G22" i="3"/>
  <c r="H22" i="3" s="1"/>
  <c r="E22" i="3"/>
  <c r="F22" i="3" s="1"/>
  <c r="C32" i="3"/>
  <c r="G19" i="3"/>
  <c r="H19" i="3" s="1"/>
  <c r="E19" i="3"/>
  <c r="F19" i="3" s="1"/>
  <c r="G18" i="3"/>
  <c r="H18" i="3" s="1"/>
  <c r="E18" i="3"/>
  <c r="F18" i="3" s="1"/>
  <c r="G17" i="3"/>
  <c r="H17" i="3" s="1"/>
  <c r="E17" i="3"/>
  <c r="F17" i="3" s="1"/>
  <c r="G16" i="3"/>
  <c r="H16" i="3" s="1"/>
  <c r="E16" i="3"/>
  <c r="F16" i="3" s="1"/>
  <c r="C20" i="3"/>
  <c r="B20" i="3"/>
  <c r="G13" i="3"/>
  <c r="H13" i="3" s="1"/>
  <c r="E13" i="3"/>
  <c r="F13" i="3" s="1"/>
  <c r="G12" i="3"/>
  <c r="H12" i="3" s="1"/>
  <c r="E12" i="3"/>
  <c r="F12" i="3" s="1"/>
  <c r="G11" i="3"/>
  <c r="H11" i="3" s="1"/>
  <c r="E11" i="3"/>
  <c r="F11" i="3" s="1"/>
  <c r="G10" i="3"/>
  <c r="H10" i="3" s="1"/>
  <c r="E10" i="3"/>
  <c r="F10" i="3" s="1"/>
  <c r="G9" i="3"/>
  <c r="H9" i="3" s="1"/>
  <c r="E9" i="3"/>
  <c r="F9" i="3" s="1"/>
  <c r="C14" i="3"/>
  <c r="B14" i="3"/>
  <c r="E39" i="3" l="1"/>
  <c r="F39" i="3" s="1"/>
  <c r="G39" i="3"/>
  <c r="H39" i="3" s="1"/>
  <c r="E32" i="3"/>
  <c r="F32" i="3" s="1"/>
  <c r="B40" i="3"/>
  <c r="E20" i="3"/>
  <c r="F20" i="3" s="1"/>
  <c r="G20" i="3"/>
  <c r="H20" i="3" s="1"/>
  <c r="E14" i="3"/>
  <c r="F14" i="3" s="1"/>
  <c r="G32" i="3"/>
  <c r="H32" i="3" s="1"/>
  <c r="C40" i="3"/>
  <c r="G14" i="3"/>
  <c r="H14" i="3" s="1"/>
  <c r="G40" i="3" l="1"/>
  <c r="H40" i="3" s="1"/>
  <c r="E40" i="3"/>
  <c r="F40" i="3" s="1"/>
</calcChain>
</file>

<file path=xl/sharedStrings.xml><?xml version="1.0" encoding="utf-8"?>
<sst xmlns="http://schemas.openxmlformats.org/spreadsheetml/2006/main" count="49" uniqueCount="45">
  <si>
    <t>NATIONAL SCIENCE FOUNDATION</t>
  </si>
  <si>
    <t>EDUCATION AND HUMAN RESOURCES FUNDING BY DIVISION AND PROGRAM</t>
  </si>
  <si>
    <t>(Dollars in Millions)</t>
  </si>
  <si>
    <t>Amount</t>
  </si>
  <si>
    <t>Percent</t>
  </si>
  <si>
    <t>EHR Core Research (ECR): STEM Learning</t>
  </si>
  <si>
    <t>Advancing Informal STEM Learning (AISL)</t>
  </si>
  <si>
    <t>Division of Graduate Education (DGE)</t>
  </si>
  <si>
    <t>Cybercorps®: Scholarship for Service (SFS)</t>
  </si>
  <si>
    <t>Division of Human Resource Development (HRD)</t>
  </si>
  <si>
    <t>Alliances for Graduate Education and the Professoriate (AGEP)</t>
  </si>
  <si>
    <t>Tribal Colleges and Universities Program (TCUP)</t>
  </si>
  <si>
    <t>IUSE: Hispanic Serving Institutions (HSI) Program</t>
  </si>
  <si>
    <t>Louis Stokes Alliances for Minority Participation (LSAMP)</t>
  </si>
  <si>
    <t>Excellence Awards in Science and Engineering (EASE)</t>
  </si>
  <si>
    <t>Division of Undergraduate Education (DUE)</t>
  </si>
  <si>
    <t>EHR Core Research (ECR): STEM Learning Environments</t>
  </si>
  <si>
    <t>Improving Undergraduate STEM Education (IUSE)</t>
  </si>
  <si>
    <t>Advanced Technological Education (ATE)</t>
  </si>
  <si>
    <t>Total, EHR</t>
  </si>
  <si>
    <t>Discovery Research PreK-12 (DRK-12)</t>
  </si>
  <si>
    <t>Big Idea: NSF INCLUDES</t>
  </si>
  <si>
    <t>FY 2021 Request</t>
  </si>
  <si>
    <t>Artificial Intelligence Research Institutes, National</t>
  </si>
  <si>
    <t>Computer Science for All (CSforAll)</t>
  </si>
  <si>
    <t>EHR Core Research (ECR): STEM Professional Workforce Preparation</t>
  </si>
  <si>
    <t>Historically Black Colleges and Universities Undergraduate Program (HBCU-UP)</t>
  </si>
  <si>
    <t>EHR Core Research (ECR): Broadening Participation and Institutional Capacity in STEM</t>
  </si>
  <si>
    <t>Centers for Research Excellence in Science and Technology (CREST)</t>
  </si>
  <si>
    <t>NSF Research Traineeship (NRT)</t>
  </si>
  <si>
    <t>ADVANCE</t>
  </si>
  <si>
    <t>Division of Research on Learning in Formal and Informal Settings (DRL)</t>
  </si>
  <si>
    <t>FY 2020 Actuals</t>
  </si>
  <si>
    <t>FY 2022
Request</t>
  </si>
  <si>
    <t>FY 2022 Request change over:</t>
  </si>
  <si>
    <t>DRL Subtotal</t>
  </si>
  <si>
    <t>DGE Subtotal</t>
  </si>
  <si>
    <t>HRD Subtotal</t>
  </si>
  <si>
    <t>DUE Subtotal</t>
  </si>
  <si>
    <t>FY 2021
Estimate</t>
  </si>
  <si>
    <t>FY 2022 BUDGET REQUEST TO CONGRESS</t>
  </si>
  <si>
    <r>
      <t xml:space="preserve">Robert Noyce Teacher Scholarship Program (Noyce) </t>
    </r>
    <r>
      <rPr>
        <vertAlign val="superscript"/>
        <sz val="11"/>
        <rFont val="Arial"/>
        <family val="2"/>
      </rPr>
      <t>1</t>
    </r>
  </si>
  <si>
    <r>
      <rPr>
        <vertAlign val="superscript"/>
        <sz val="11"/>
        <color rgb="FF000000"/>
        <rFont val="Arial"/>
        <family val="2"/>
      </rPr>
      <t>1</t>
    </r>
    <r>
      <rPr>
        <sz val="11"/>
        <color rgb="FF000000"/>
        <rFont val="Arial"/>
        <family val="2"/>
      </rPr>
      <t xml:space="preserve"> Decreases reflected in FY 2021 Estimate and FY 2022 Request as compared to the FY 2020 Actuals are due to FY 2020 spending, which includes no year recoveries funding and two year funding.</t>
    </r>
  </si>
  <si>
    <r>
      <t>Graduate Research Fellowship Program (GRFP)</t>
    </r>
    <r>
      <rPr>
        <vertAlign val="superscript"/>
        <sz val="11"/>
        <rFont val="Arial"/>
        <family val="2"/>
      </rPr>
      <t>2</t>
    </r>
  </si>
  <si>
    <r>
      <rPr>
        <vertAlign val="superscript"/>
        <sz val="11"/>
        <color theme="1"/>
        <rFont val="Arial"/>
        <family val="2"/>
      </rPr>
      <t>2</t>
    </r>
    <r>
      <rPr>
        <sz val="11"/>
        <color theme="1"/>
        <rFont val="Arial"/>
        <family val="2"/>
      </rPr>
      <t xml:space="preserve"> The Graduate Research Fellowship Program is consolidated within the EHR Division of Graduate Education in FY 2022 and is restated in prior years for comparability.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</si>
</sst>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quot;-&quot;??"/>
    <numFmt numFmtId="165" formatCode="&quot;$&quot;#,##0.00;\-&quot;$&quot;#,##0.00;&quot;-&quot;??"/>
    <numFmt numFmtId="166" formatCode="0.0%;\-0.0%;&quot;-&quot;??"/>
  </numFmts>
  <fonts count="19" x14ac:knownFonts="1">
    <font>
      <sz val="11"/>
      <color theme="1"/>
      <name val="Calibri"/>
      <family val="2"/>
      <scheme val="minor"/>
    </font>
    <font>
      <sz val="11"/>
      <color theme="1"/>
      <name val="Calibri"/>
      <family val="2"/>
      <scheme val="minor"/>
    </font>
    <font>
      <sz val="11"/>
      <color rgb="FF000000"/>
      <name val="Calibri"/>
      <family val="2"/>
      <scheme val="minor"/>
    </font>
    <font>
      <b/>
      <sz val="11"/>
      <name val="Arial"/>
      <family val="2"/>
    </font>
    <font>
      <sz val="11"/>
      <color rgb="FFC00000"/>
      <name val="Arial"/>
      <family val="2"/>
    </font>
    <font>
      <sz val="11"/>
      <color theme="1"/>
      <name val="Arial"/>
      <family val="2"/>
    </font>
    <font>
      <sz val="11"/>
      <name val="Arial"/>
      <family val="2"/>
    </font>
    <font>
      <sz val="10"/>
      <color rgb="FFC00000"/>
      <name val="Arial"/>
      <family val="2"/>
    </font>
    <font>
      <sz val="11"/>
      <name val="Calibri"/>
      <family val="2"/>
    </font>
    <font>
      <sz val="11"/>
      <color theme="1"/>
      <name val="Times New Roman"/>
      <family val="2"/>
    </font>
    <font>
      <sz val="11"/>
      <color indexed="8"/>
      <name val="Arial"/>
      <family val="2"/>
    </font>
    <font>
      <sz val="10"/>
      <color rgb="FFFF0000"/>
      <name val="Arial"/>
      <family val="2"/>
    </font>
    <font>
      <sz val="9"/>
      <color rgb="FFC00000"/>
      <name val="Arial"/>
      <family val="2"/>
    </font>
    <font>
      <sz val="10"/>
      <color theme="1"/>
      <name val="Arial"/>
      <family val="2"/>
    </font>
    <font>
      <b/>
      <sz val="11"/>
      <color theme="1"/>
      <name val="Arial"/>
      <family val="2"/>
    </font>
    <font>
      <vertAlign val="superscript"/>
      <sz val="11"/>
      <name val="Arial"/>
      <family val="2"/>
    </font>
    <font>
      <sz val="11"/>
      <color rgb="FF000000"/>
      <name val="Arial"/>
      <family val="2"/>
    </font>
    <font>
      <vertAlign val="superscript"/>
      <sz val="11"/>
      <color rgb="FF000000"/>
      <name val="Arial"/>
      <family val="2"/>
    </font>
    <font>
      <vertAlign val="superscript"/>
      <sz val="11"/>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7">
    <border>
      <left/>
      <right/>
      <top/>
      <bottom/>
      <diagonal/>
    </border>
    <border>
      <left/>
      <right/>
      <top/>
      <bottom style="medium">
        <color auto="1"/>
      </bottom>
      <diagonal/>
    </border>
    <border>
      <left style="medium">
        <color indexed="64"/>
      </left>
      <right/>
      <top style="medium">
        <color indexed="64"/>
      </top>
      <bottom/>
      <diagonal/>
    </border>
    <border>
      <left/>
      <right/>
      <top style="medium">
        <color auto="1"/>
      </top>
      <bottom/>
      <diagonal/>
    </border>
    <border>
      <left/>
      <right/>
      <top style="medium">
        <color auto="1"/>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auto="1"/>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auto="1"/>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thin">
        <color indexed="64"/>
      </right>
      <top/>
      <bottom style="thin">
        <color indexed="64"/>
      </bottom>
      <diagonal/>
    </border>
    <border>
      <left style="medium">
        <color indexed="64"/>
      </left>
      <right/>
      <top style="thin">
        <color indexed="64"/>
      </top>
      <bottom style="medium">
        <color auto="1"/>
      </bottom>
      <diagonal/>
    </border>
    <border>
      <left/>
      <right style="medium">
        <color indexed="64"/>
      </right>
      <top style="thin">
        <color indexed="64"/>
      </top>
      <bottom style="medium">
        <color auto="1"/>
      </bottom>
      <diagonal/>
    </border>
    <border>
      <left style="thin">
        <color indexed="64"/>
      </left>
      <right/>
      <top style="thin">
        <color indexed="64"/>
      </top>
      <bottom/>
      <diagonal/>
    </border>
    <border>
      <left/>
      <right style="thin">
        <color indexed="64"/>
      </right>
      <top style="thin">
        <color indexed="64"/>
      </top>
      <bottom/>
      <diagonal/>
    </border>
  </borders>
  <cellStyleXfs count="6">
    <xf numFmtId="0" fontId="0" fillId="0" borderId="0"/>
    <xf numFmtId="0" fontId="2" fillId="0" borderId="0"/>
    <xf numFmtId="0" fontId="1" fillId="0" borderId="0"/>
    <xf numFmtId="9" fontId="1" fillId="0" borderId="0" applyFont="0" applyFill="0" applyBorder="0" applyAlignment="0" applyProtection="0"/>
    <xf numFmtId="0" fontId="9" fillId="0" borderId="0"/>
    <xf numFmtId="0" fontId="1" fillId="0" borderId="0"/>
  </cellStyleXfs>
  <cellXfs count="76">
    <xf numFmtId="0" fontId="0" fillId="0" borderId="0" xfId="0"/>
    <xf numFmtId="0" fontId="4" fillId="0" borderId="0" xfId="1" applyFont="1"/>
    <xf numFmtId="0" fontId="5" fillId="0" borderId="0" xfId="1" applyFont="1"/>
    <xf numFmtId="0" fontId="7" fillId="0" borderId="0" xfId="2" applyFont="1" applyAlignment="1">
      <alignment horizontal="left" vertical="top"/>
    </xf>
    <xf numFmtId="0" fontId="5" fillId="0" borderId="0" xfId="1" applyFont="1" applyAlignment="1">
      <alignment vertical="top"/>
    </xf>
    <xf numFmtId="0" fontId="2" fillId="0" borderId="0" xfId="1"/>
    <xf numFmtId="0" fontId="6" fillId="0" borderId="2" xfId="1" applyFont="1" applyBorder="1" applyAlignment="1">
      <alignment horizontal="center" wrapText="1"/>
    </xf>
    <xf numFmtId="0" fontId="5" fillId="0" borderId="0" xfId="1" applyFont="1" applyAlignment="1">
      <alignment vertical="center"/>
    </xf>
    <xf numFmtId="0" fontId="6" fillId="0" borderId="6" xfId="1" applyFont="1" applyBorder="1" applyAlignment="1">
      <alignment horizontal="center" wrapText="1"/>
    </xf>
    <xf numFmtId="0" fontId="6" fillId="0" borderId="7" xfId="1" applyFont="1" applyBorder="1" applyAlignment="1">
      <alignment horizontal="right"/>
    </xf>
    <xf numFmtId="165" fontId="3" fillId="2" borderId="11" xfId="2" applyNumberFormat="1" applyFont="1" applyFill="1" applyBorder="1" applyAlignment="1">
      <alignment horizontal="right" vertical="top"/>
    </xf>
    <xf numFmtId="166" fontId="3" fillId="2" borderId="12" xfId="3" applyNumberFormat="1" applyFont="1" applyFill="1" applyBorder="1" applyAlignment="1">
      <alignment horizontal="right" vertical="top"/>
    </xf>
    <xf numFmtId="0" fontId="5" fillId="0" borderId="0" xfId="2" applyFont="1" applyAlignment="1">
      <alignment vertical="top"/>
    </xf>
    <xf numFmtId="166" fontId="6" fillId="0" borderId="14" xfId="3" applyNumberFormat="1" applyFont="1" applyFill="1" applyBorder="1" applyAlignment="1">
      <alignment horizontal="right" vertical="top"/>
    </xf>
    <xf numFmtId="0" fontId="11" fillId="0" borderId="0" xfId="2" applyFont="1" applyAlignment="1">
      <alignment horizontal="left" vertical="top"/>
    </xf>
    <xf numFmtId="165" fontId="3" fillId="3" borderId="16" xfId="2" applyNumberFormat="1" applyFont="1" applyFill="1" applyBorder="1" applyAlignment="1">
      <alignment horizontal="right" vertical="center"/>
    </xf>
    <xf numFmtId="0" fontId="5" fillId="0" borderId="0" xfId="2" applyFont="1"/>
    <xf numFmtId="0" fontId="13" fillId="0" borderId="0" xfId="2" applyFont="1"/>
    <xf numFmtId="0" fontId="7" fillId="0" borderId="0" xfId="2" applyFont="1"/>
    <xf numFmtId="0" fontId="4" fillId="0" borderId="0" xfId="2" applyFont="1"/>
    <xf numFmtId="39" fontId="2" fillId="0" borderId="0" xfId="1" applyNumberFormat="1"/>
    <xf numFmtId="39" fontId="11" fillId="0" borderId="0" xfId="2" applyNumberFormat="1" applyFont="1" applyAlignment="1">
      <alignment horizontal="left" vertical="top"/>
    </xf>
    <xf numFmtId="165" fontId="3" fillId="2" borderId="10" xfId="2" applyNumberFormat="1" applyFont="1" applyFill="1" applyBorder="1" applyAlignment="1">
      <alignment horizontal="right" vertical="top"/>
    </xf>
    <xf numFmtId="166" fontId="3" fillId="2" borderId="11" xfId="3" applyNumberFormat="1" applyFont="1" applyFill="1" applyBorder="1" applyAlignment="1">
      <alignment horizontal="right" vertical="top"/>
    </xf>
    <xf numFmtId="166" fontId="3" fillId="2" borderId="17" xfId="3" applyNumberFormat="1" applyFont="1" applyFill="1" applyBorder="1" applyAlignment="1">
      <alignment horizontal="right" vertical="top"/>
    </xf>
    <xf numFmtId="166" fontId="6" fillId="0" borderId="21" xfId="3" applyNumberFormat="1" applyFont="1" applyFill="1" applyBorder="1" applyAlignment="1">
      <alignment horizontal="right" vertical="top"/>
    </xf>
    <xf numFmtId="166" fontId="6" fillId="0" borderId="9" xfId="3" applyNumberFormat="1" applyFont="1" applyFill="1" applyBorder="1" applyAlignment="1">
      <alignment horizontal="right" vertical="top"/>
    </xf>
    <xf numFmtId="0" fontId="8" fillId="0" borderId="0" xfId="1" applyFont="1"/>
    <xf numFmtId="164" fontId="6" fillId="0" borderId="0" xfId="2" applyNumberFormat="1" applyFont="1" applyAlignment="1" applyProtection="1">
      <alignment horizontal="right" vertical="top"/>
      <protection locked="0"/>
    </xf>
    <xf numFmtId="164" fontId="10" fillId="0" borderId="0" xfId="2" applyNumberFormat="1" applyFont="1" applyAlignment="1" applyProtection="1">
      <alignment horizontal="right" vertical="top"/>
      <protection locked="0"/>
    </xf>
    <xf numFmtId="164" fontId="5" fillId="0" borderId="13" xfId="4" applyNumberFormat="1" applyFont="1" applyBorder="1" applyAlignment="1" applyProtection="1">
      <alignment horizontal="right" vertical="top" readingOrder="1"/>
      <protection locked="0"/>
    </xf>
    <xf numFmtId="164" fontId="6" fillId="0" borderId="0" xfId="2" applyNumberFormat="1" applyFont="1" applyAlignment="1">
      <alignment horizontal="right" vertical="top"/>
    </xf>
    <xf numFmtId="164" fontId="10" fillId="0" borderId="0" xfId="0" applyNumberFormat="1" applyFont="1" applyAlignment="1" applyProtection="1">
      <alignment horizontal="right" vertical="center"/>
      <protection locked="0"/>
    </xf>
    <xf numFmtId="164" fontId="6" fillId="0" borderId="8" xfId="2" applyNumberFormat="1" applyFont="1" applyBorder="1" applyAlignment="1">
      <alignment horizontal="right" vertical="top"/>
    </xf>
    <xf numFmtId="166" fontId="6" fillId="0" borderId="22" xfId="3" applyNumberFormat="1" applyFont="1" applyFill="1" applyBorder="1" applyAlignment="1">
      <alignment horizontal="right" vertical="top"/>
    </xf>
    <xf numFmtId="164" fontId="6" fillId="0" borderId="13" xfId="2" applyNumberFormat="1" applyFont="1" applyBorder="1" applyAlignment="1">
      <alignment horizontal="right" vertical="top"/>
    </xf>
    <xf numFmtId="164" fontId="5" fillId="0" borderId="0" xfId="2" applyNumberFormat="1" applyFont="1" applyAlignment="1">
      <alignment vertical="top"/>
    </xf>
    <xf numFmtId="0" fontId="3" fillId="3" borderId="23" xfId="2" applyFont="1" applyFill="1" applyBorder="1" applyAlignment="1">
      <alignment vertical="center" wrapText="1"/>
    </xf>
    <xf numFmtId="165" fontId="3" fillId="3" borderId="15" xfId="2" applyNumberFormat="1" applyFont="1" applyFill="1" applyBorder="1" applyAlignment="1">
      <alignment horizontal="right" vertical="center"/>
    </xf>
    <xf numFmtId="166" fontId="3" fillId="3" borderId="16" xfId="3" applyNumberFormat="1" applyFont="1" applyFill="1" applyBorder="1" applyAlignment="1">
      <alignment horizontal="right" vertical="center"/>
    </xf>
    <xf numFmtId="166" fontId="3" fillId="3" borderId="24" xfId="3" applyNumberFormat="1" applyFont="1" applyFill="1" applyBorder="1" applyAlignment="1">
      <alignment horizontal="right" vertical="center"/>
    </xf>
    <xf numFmtId="0" fontId="12" fillId="0" borderId="0" xfId="5" applyFont="1" applyAlignment="1">
      <alignment vertical="center" wrapText="1"/>
    </xf>
    <xf numFmtId="0" fontId="14" fillId="0" borderId="0" xfId="2" applyFont="1"/>
    <xf numFmtId="0" fontId="6" fillId="0" borderId="6" xfId="2" applyFont="1" applyBorder="1" applyAlignment="1">
      <alignment horizontal="left" vertical="top" wrapText="1" indent="1"/>
    </xf>
    <xf numFmtId="0" fontId="13" fillId="0" borderId="0" xfId="2" applyFont="1" applyBorder="1"/>
    <xf numFmtId="0" fontId="13" fillId="0" borderId="21" xfId="2" applyFont="1" applyBorder="1"/>
    <xf numFmtId="164" fontId="5" fillId="0" borderId="0" xfId="4" applyNumberFormat="1" applyFont="1" applyBorder="1" applyAlignment="1" applyProtection="1">
      <alignment horizontal="right" vertical="top" readingOrder="1"/>
      <protection locked="0"/>
    </xf>
    <xf numFmtId="0" fontId="5" fillId="0" borderId="25" xfId="2" applyFont="1" applyBorder="1"/>
    <xf numFmtId="0" fontId="5" fillId="0" borderId="13" xfId="2" applyFont="1" applyBorder="1"/>
    <xf numFmtId="165" fontId="3" fillId="2" borderId="12" xfId="2" applyNumberFormat="1" applyFont="1" applyFill="1" applyBorder="1" applyAlignment="1">
      <alignment horizontal="right" vertical="top"/>
    </xf>
    <xf numFmtId="164" fontId="6" fillId="0" borderId="0" xfId="2" applyNumberFormat="1" applyFont="1" applyBorder="1" applyAlignment="1">
      <alignment horizontal="right" vertical="top"/>
    </xf>
    <xf numFmtId="0" fontId="5" fillId="0" borderId="26" xfId="2" applyFont="1" applyBorder="1"/>
    <xf numFmtId="0" fontId="5" fillId="0" borderId="14" xfId="2" applyFont="1" applyBorder="1"/>
    <xf numFmtId="164" fontId="6" fillId="0" borderId="19" xfId="2" applyNumberFormat="1" applyFont="1" applyBorder="1" applyAlignment="1">
      <alignment horizontal="right" vertical="top"/>
    </xf>
    <xf numFmtId="165" fontId="6" fillId="0" borderId="0" xfId="2" applyNumberFormat="1" applyFont="1" applyAlignment="1">
      <alignment horizontal="right" vertical="top"/>
    </xf>
    <xf numFmtId="165" fontId="6" fillId="0" borderId="0" xfId="0" applyNumberFormat="1" applyFont="1" applyAlignment="1">
      <alignment horizontal="right" vertical="center"/>
    </xf>
    <xf numFmtId="165" fontId="5" fillId="0" borderId="13" xfId="4" applyNumberFormat="1" applyFont="1" applyBorder="1" applyAlignment="1" applyProtection="1">
      <alignment horizontal="right" vertical="top" readingOrder="1"/>
      <protection locked="0"/>
    </xf>
    <xf numFmtId="165" fontId="5" fillId="0" borderId="0" xfId="4" applyNumberFormat="1" applyFont="1" applyBorder="1" applyAlignment="1" applyProtection="1">
      <alignment horizontal="right" vertical="top" readingOrder="1"/>
      <protection locked="0"/>
    </xf>
    <xf numFmtId="0" fontId="3" fillId="2" borderId="20" xfId="2" applyFont="1" applyFill="1" applyBorder="1" applyAlignment="1">
      <alignment horizontal="left" vertical="top" wrapText="1" indent="1"/>
    </xf>
    <xf numFmtId="164" fontId="3" fillId="0" borderId="19" xfId="1" applyNumberFormat="1" applyFont="1" applyBorder="1" applyAlignment="1">
      <alignment horizontal="right"/>
    </xf>
    <xf numFmtId="164" fontId="3" fillId="0" borderId="8" xfId="1" applyNumberFormat="1" applyFont="1" applyBorder="1" applyAlignment="1">
      <alignment horizontal="right"/>
    </xf>
    <xf numFmtId="164" fontId="3" fillId="0" borderId="10" xfId="1" applyNumberFormat="1" applyFont="1" applyBorder="1" applyAlignment="1">
      <alignment horizontal="right"/>
    </xf>
    <xf numFmtId="164" fontId="3" fillId="0" borderId="9" xfId="1" applyNumberFormat="1" applyFont="1" applyBorder="1" applyAlignment="1">
      <alignment horizontal="right"/>
    </xf>
    <xf numFmtId="0" fontId="5" fillId="0" borderId="0" xfId="5" applyFont="1" applyAlignment="1">
      <alignment horizontal="left" vertical="top" wrapText="1"/>
    </xf>
    <xf numFmtId="0" fontId="3" fillId="0" borderId="0" xfId="1" applyFont="1" applyAlignment="1">
      <alignment horizontal="center" vertical="center" wrapText="1"/>
    </xf>
    <xf numFmtId="0" fontId="6" fillId="0" borderId="1" xfId="1" applyFont="1" applyBorder="1" applyAlignment="1">
      <alignment horizontal="center" vertical="top" wrapText="1"/>
    </xf>
    <xf numFmtId="0" fontId="3" fillId="0" borderId="3" xfId="1" applyFont="1" applyBorder="1" applyAlignment="1">
      <alignment horizontal="right" wrapText="1"/>
    </xf>
    <xf numFmtId="0" fontId="3" fillId="0" borderId="0" xfId="1" applyFont="1" applyAlignment="1">
      <alignment horizontal="right" wrapText="1"/>
    </xf>
    <xf numFmtId="0" fontId="3" fillId="0" borderId="8" xfId="1" applyFont="1" applyBorder="1" applyAlignment="1">
      <alignment horizontal="right" wrapText="1"/>
    </xf>
    <xf numFmtId="164" fontId="3" fillId="0" borderId="18" xfId="1" applyNumberFormat="1" applyFont="1" applyBorder="1" applyAlignment="1">
      <alignment horizontal="center" vertical="center" wrapText="1"/>
    </xf>
    <xf numFmtId="164" fontId="3" fillId="0" borderId="4" xfId="1" applyNumberFormat="1" applyFont="1" applyBorder="1" applyAlignment="1">
      <alignment horizontal="center" vertical="center" wrapText="1"/>
    </xf>
    <xf numFmtId="164" fontId="3" fillId="0" borderId="5" xfId="1" applyNumberFormat="1" applyFont="1" applyBorder="1" applyAlignment="1">
      <alignment horizontal="center" vertical="center" wrapText="1"/>
    </xf>
    <xf numFmtId="164" fontId="3" fillId="0" borderId="10" xfId="1" applyNumberFormat="1" applyFont="1" applyBorder="1" applyAlignment="1">
      <alignment horizontal="center" vertical="center" wrapText="1"/>
    </xf>
    <xf numFmtId="164" fontId="3" fillId="0" borderId="11" xfId="1" applyNumberFormat="1" applyFont="1" applyBorder="1" applyAlignment="1">
      <alignment horizontal="center" vertical="center" wrapText="1"/>
    </xf>
    <xf numFmtId="164" fontId="3" fillId="0" borderId="17" xfId="1" applyNumberFormat="1" applyFont="1" applyBorder="1" applyAlignment="1">
      <alignment horizontal="center" vertical="center" wrapText="1"/>
    </xf>
    <xf numFmtId="0" fontId="16" fillId="0" borderId="3" xfId="1" applyFont="1" applyBorder="1" applyAlignment="1">
      <alignment horizontal="left" wrapText="1"/>
    </xf>
  </cellXfs>
  <cellStyles count="6">
    <cellStyle name="Normal" xfId="0" builtinId="0"/>
    <cellStyle name="Normal 2" xfId="1" xr:uid="{05F47DCB-6DBC-49C6-B9C1-B917523364E4}"/>
    <cellStyle name="Normal 2 2" xfId="2" xr:uid="{536E8AEE-3700-42A7-85AA-75DECE195B8E}"/>
    <cellStyle name="Normal 4" xfId="5" xr:uid="{B8413012-7843-406B-9184-2A45F679711C}"/>
    <cellStyle name="Normal 5" xfId="4" xr:uid="{CA6C2921-A1A5-4CEC-8EDC-D22AA653416E}"/>
    <cellStyle name="Percent 2" xfId="3" xr:uid="{8601BF1E-40B9-4A5D-947D-8775CF3874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D9E79-304A-4FCB-8511-EAA716C438C4}">
  <sheetPr>
    <pageSetUpPr fitToPage="1"/>
  </sheetPr>
  <dimension ref="A1:T43"/>
  <sheetViews>
    <sheetView showGridLines="0" tabSelected="1" zoomScale="75" zoomScaleNormal="100" workbookViewId="0">
      <selection sqref="A1:H1"/>
    </sheetView>
  </sheetViews>
  <sheetFormatPr defaultColWidth="8.54296875" defaultRowHeight="14" x14ac:dyDescent="0.3"/>
  <cols>
    <col min="1" max="1" width="80.453125" style="17" customWidth="1"/>
    <col min="2" max="3" width="10.81640625" style="17" customWidth="1"/>
    <col min="4" max="6" width="10.81640625" style="16" customWidth="1"/>
    <col min="7" max="8" width="10.81640625" style="17" customWidth="1"/>
    <col min="9" max="9" width="8.54296875" style="19"/>
    <col min="10" max="10" width="18" style="16" customWidth="1"/>
    <col min="11" max="16384" width="8.54296875" style="16"/>
  </cols>
  <sheetData>
    <row r="1" spans="1:20" s="2" customFormat="1" ht="15" customHeight="1" x14ac:dyDescent="0.3">
      <c r="A1" s="64" t="s">
        <v>0</v>
      </c>
      <c r="B1" s="64"/>
      <c r="C1" s="64"/>
      <c r="D1" s="64"/>
      <c r="E1" s="64"/>
      <c r="F1" s="64"/>
      <c r="G1" s="64"/>
      <c r="H1" s="64"/>
      <c r="I1" s="1"/>
    </row>
    <row r="2" spans="1:20" s="2" customFormat="1" ht="15" customHeight="1" x14ac:dyDescent="0.3">
      <c r="A2" s="64" t="s">
        <v>1</v>
      </c>
      <c r="B2" s="64"/>
      <c r="C2" s="64"/>
      <c r="D2" s="64"/>
      <c r="E2" s="64"/>
      <c r="F2" s="64"/>
      <c r="G2" s="64"/>
      <c r="H2" s="64"/>
      <c r="I2" s="1"/>
    </row>
    <row r="3" spans="1:20" s="2" customFormat="1" ht="15" customHeight="1" x14ac:dyDescent="0.3">
      <c r="A3" s="64" t="s">
        <v>40</v>
      </c>
      <c r="B3" s="64"/>
      <c r="C3" s="64"/>
      <c r="D3" s="64"/>
      <c r="E3" s="64"/>
      <c r="F3" s="64"/>
      <c r="G3" s="64"/>
      <c r="H3" s="64"/>
      <c r="I3" s="1"/>
    </row>
    <row r="4" spans="1:20" s="4" customFormat="1" ht="15" customHeight="1" thickBot="1" x14ac:dyDescent="0.4">
      <c r="A4" s="65" t="s">
        <v>2</v>
      </c>
      <c r="B4" s="65"/>
      <c r="C4" s="65"/>
      <c r="D4" s="65"/>
      <c r="E4" s="65"/>
      <c r="F4" s="65"/>
      <c r="G4" s="65"/>
      <c r="H4" s="65"/>
      <c r="I4" s="3"/>
      <c r="N4" s="5"/>
    </row>
    <row r="5" spans="1:20" s="7" customFormat="1" ht="15" customHeight="1" x14ac:dyDescent="0.35">
      <c r="A5" s="6"/>
      <c r="B5" s="66" t="s">
        <v>32</v>
      </c>
      <c r="C5" s="66" t="s">
        <v>39</v>
      </c>
      <c r="D5" s="66" t="s">
        <v>33</v>
      </c>
      <c r="E5" s="69" t="s">
        <v>34</v>
      </c>
      <c r="F5" s="70"/>
      <c r="G5" s="70"/>
      <c r="H5" s="71"/>
      <c r="I5" s="5"/>
      <c r="J5" s="5"/>
      <c r="K5" s="5"/>
      <c r="L5" s="5"/>
      <c r="M5" s="5"/>
      <c r="N5" s="5"/>
      <c r="O5" s="5"/>
      <c r="P5" s="5"/>
      <c r="Q5" s="5"/>
    </row>
    <row r="6" spans="1:20" s="2" customFormat="1" ht="15" customHeight="1" x14ac:dyDescent="0.35">
      <c r="A6" s="8"/>
      <c r="B6" s="67"/>
      <c r="C6" s="67"/>
      <c r="D6" s="67"/>
      <c r="E6" s="72" t="s">
        <v>32</v>
      </c>
      <c r="F6" s="73"/>
      <c r="G6" s="72" t="s">
        <v>22</v>
      </c>
      <c r="H6" s="74"/>
      <c r="I6" s="5"/>
      <c r="J6" s="5"/>
      <c r="K6" s="5"/>
      <c r="L6" s="5"/>
      <c r="M6" s="5"/>
      <c r="N6" s="5"/>
      <c r="O6" s="5"/>
      <c r="P6" s="5"/>
      <c r="Q6" s="5"/>
    </row>
    <row r="7" spans="1:20" s="2" customFormat="1" ht="15" customHeight="1" x14ac:dyDescent="0.35">
      <c r="A7" s="9"/>
      <c r="B7" s="68"/>
      <c r="C7" s="68"/>
      <c r="D7" s="68"/>
      <c r="E7" s="59" t="s">
        <v>3</v>
      </c>
      <c r="F7" s="60" t="s">
        <v>4</v>
      </c>
      <c r="G7" s="61" t="s">
        <v>3</v>
      </c>
      <c r="H7" s="62" t="s">
        <v>4</v>
      </c>
      <c r="I7" s="5"/>
      <c r="J7" s="5"/>
      <c r="K7" s="5"/>
      <c r="L7" s="5"/>
      <c r="M7" s="5"/>
      <c r="N7" s="5"/>
      <c r="O7" s="5"/>
      <c r="P7" s="5"/>
      <c r="Q7" s="5"/>
    </row>
    <row r="8" spans="1:20" ht="15" customHeight="1" x14ac:dyDescent="0.3">
      <c r="A8" s="42" t="s">
        <v>31</v>
      </c>
      <c r="E8" s="47"/>
      <c r="F8" s="51"/>
      <c r="G8" s="44"/>
      <c r="H8" s="45"/>
    </row>
    <row r="9" spans="1:20" s="12" customFormat="1" ht="15" customHeight="1" x14ac:dyDescent="0.35">
      <c r="A9" s="43" t="s">
        <v>6</v>
      </c>
      <c r="B9" s="54">
        <v>62.48</v>
      </c>
      <c r="C9" s="55">
        <v>62.5</v>
      </c>
      <c r="D9" s="54">
        <v>70</v>
      </c>
      <c r="E9" s="56">
        <f t="shared" ref="E9:E40" si="0">D9-B9</f>
        <v>7.5200000000000031</v>
      </c>
      <c r="F9" s="13">
        <f>IF(B9=0,"N/A",E9/B9)</f>
        <v>0.12035851472471197</v>
      </c>
      <c r="G9" s="57">
        <f t="shared" ref="G9:G40" si="1">D9-C9</f>
        <v>7.5</v>
      </c>
      <c r="H9" s="25">
        <f t="shared" ref="H9:H31" si="2">IF(C9=0,"N/A",G9/C9)</f>
        <v>0.12</v>
      </c>
      <c r="I9" s="5"/>
      <c r="J9" s="5"/>
      <c r="K9" s="5"/>
      <c r="L9" s="5"/>
      <c r="M9" s="5"/>
      <c r="N9" s="5"/>
      <c r="O9" s="5"/>
      <c r="P9" s="5"/>
      <c r="Q9" s="5"/>
    </row>
    <row r="10" spans="1:20" s="12" customFormat="1" ht="15" customHeight="1" x14ac:dyDescent="0.35">
      <c r="A10" s="43" t="s">
        <v>23</v>
      </c>
      <c r="B10" s="28">
        <v>2.0299999999999998</v>
      </c>
      <c r="C10" s="29">
        <v>7.59</v>
      </c>
      <c r="D10" s="29">
        <v>17.59</v>
      </c>
      <c r="E10" s="30">
        <f t="shared" si="0"/>
        <v>15.56</v>
      </c>
      <c r="F10" s="13">
        <f t="shared" ref="F10:F13" si="3">IF(B10=0,"N/A",E10/B10)</f>
        <v>7.6650246305418728</v>
      </c>
      <c r="G10" s="46">
        <f t="shared" si="1"/>
        <v>10</v>
      </c>
      <c r="H10" s="25">
        <f t="shared" si="2"/>
        <v>1.3175230566534915</v>
      </c>
      <c r="I10" s="5"/>
      <c r="J10" s="20"/>
      <c r="K10" s="20"/>
      <c r="L10" s="20"/>
      <c r="M10" s="5"/>
      <c r="N10" s="5"/>
      <c r="O10" s="5"/>
      <c r="P10" s="5"/>
      <c r="Q10" s="5"/>
    </row>
    <row r="11" spans="1:20" s="12" customFormat="1" ht="15" customHeight="1" x14ac:dyDescent="0.35">
      <c r="A11" s="43" t="s">
        <v>24</v>
      </c>
      <c r="B11" s="28">
        <v>15</v>
      </c>
      <c r="C11" s="29">
        <v>10</v>
      </c>
      <c r="D11" s="29">
        <v>10</v>
      </c>
      <c r="E11" s="30">
        <f t="shared" si="0"/>
        <v>-5</v>
      </c>
      <c r="F11" s="13">
        <f>IF(B11=0,"N/A",E11/B11)</f>
        <v>-0.33333333333333331</v>
      </c>
      <c r="G11" s="46">
        <f t="shared" si="1"/>
        <v>0</v>
      </c>
      <c r="H11" s="25">
        <f t="shared" si="2"/>
        <v>0</v>
      </c>
      <c r="I11" s="5"/>
      <c r="J11" s="20"/>
      <c r="K11" s="20"/>
      <c r="L11" s="20"/>
      <c r="M11" s="5"/>
      <c r="N11" s="5"/>
      <c r="O11" s="5"/>
      <c r="P11" s="5"/>
      <c r="Q11" s="5"/>
    </row>
    <row r="12" spans="1:20" s="12" customFormat="1" ht="15" customHeight="1" x14ac:dyDescent="0.35">
      <c r="A12" s="43" t="s">
        <v>20</v>
      </c>
      <c r="B12" s="29">
        <v>95</v>
      </c>
      <c r="C12" s="32">
        <v>95</v>
      </c>
      <c r="D12" s="29">
        <v>95</v>
      </c>
      <c r="E12" s="30">
        <f t="shared" si="0"/>
        <v>0</v>
      </c>
      <c r="F12" s="13">
        <f t="shared" si="3"/>
        <v>0</v>
      </c>
      <c r="G12" s="46">
        <f t="shared" si="1"/>
        <v>0</v>
      </c>
      <c r="H12" s="25">
        <f t="shared" si="2"/>
        <v>0</v>
      </c>
      <c r="I12" s="5"/>
      <c r="J12" s="5"/>
      <c r="K12" s="5"/>
      <c r="L12" s="5"/>
      <c r="M12" s="5"/>
      <c r="N12" s="5"/>
      <c r="O12" s="5"/>
      <c r="P12" s="5"/>
      <c r="Q12" s="5"/>
    </row>
    <row r="13" spans="1:20" s="12" customFormat="1" ht="15" customHeight="1" x14ac:dyDescent="0.35">
      <c r="A13" s="43" t="s">
        <v>5</v>
      </c>
      <c r="B13" s="29">
        <v>24.11</v>
      </c>
      <c r="C13" s="29">
        <v>29.07</v>
      </c>
      <c r="D13" s="29">
        <v>37.07</v>
      </c>
      <c r="E13" s="30">
        <f t="shared" si="0"/>
        <v>12.96</v>
      </c>
      <c r="F13" s="13">
        <f t="shared" si="3"/>
        <v>0.53753629199502284</v>
      </c>
      <c r="G13" s="46">
        <f t="shared" si="1"/>
        <v>8</v>
      </c>
      <c r="H13" s="25">
        <f t="shared" si="2"/>
        <v>0.27519779841761266</v>
      </c>
      <c r="I13" s="5"/>
      <c r="J13" s="5"/>
      <c r="K13" s="5"/>
      <c r="L13" s="5"/>
      <c r="M13" s="5"/>
      <c r="N13" s="5"/>
      <c r="O13" s="5"/>
      <c r="P13" s="5"/>
      <c r="Q13" s="5"/>
    </row>
    <row r="14" spans="1:20" s="12" customFormat="1" ht="15" customHeight="1" x14ac:dyDescent="0.35">
      <c r="A14" s="58" t="s">
        <v>35</v>
      </c>
      <c r="B14" s="10">
        <f>SUM(B9:B13)</f>
        <v>198.62</v>
      </c>
      <c r="C14" s="10">
        <f>SUM(C9:C13)</f>
        <v>204.16</v>
      </c>
      <c r="D14" s="10">
        <f>SUM(D9:D13)</f>
        <v>229.66</v>
      </c>
      <c r="E14" s="22">
        <f>D14-B14</f>
        <v>31.039999999999992</v>
      </c>
      <c r="F14" s="11">
        <f>IF(B14=0,"N/A",E14/B14)</f>
        <v>0.15627832041083473</v>
      </c>
      <c r="G14" s="10">
        <f>D14-C14</f>
        <v>25.5</v>
      </c>
      <c r="H14" s="24">
        <f>IF(C14=0,"N/A",G14/C14)</f>
        <v>0.12490203761755486</v>
      </c>
      <c r="I14" s="5"/>
      <c r="J14" s="5"/>
      <c r="K14" s="5"/>
      <c r="L14" s="5"/>
      <c r="M14" s="5"/>
      <c r="N14" s="5"/>
      <c r="O14" s="5"/>
      <c r="P14" s="5"/>
      <c r="Q14" s="5"/>
      <c r="R14" s="27"/>
      <c r="S14" s="27"/>
      <c r="T14" s="27"/>
    </row>
    <row r="15" spans="1:20" ht="15" customHeight="1" x14ac:dyDescent="0.3">
      <c r="A15" s="42" t="s">
        <v>7</v>
      </c>
      <c r="E15" s="48"/>
      <c r="F15" s="52"/>
      <c r="G15" s="44"/>
      <c r="H15" s="45"/>
    </row>
    <row r="16" spans="1:20" s="12" customFormat="1" ht="15" customHeight="1" x14ac:dyDescent="0.35">
      <c r="A16" s="43" t="s">
        <v>8</v>
      </c>
      <c r="B16" s="31">
        <v>55</v>
      </c>
      <c r="C16" s="31">
        <v>60</v>
      </c>
      <c r="D16" s="31">
        <v>70</v>
      </c>
      <c r="E16" s="30">
        <f t="shared" si="0"/>
        <v>15</v>
      </c>
      <c r="F16" s="13">
        <f>IF(B16=0,"N/A",E16/B16)</f>
        <v>0.27272727272727271</v>
      </c>
      <c r="G16" s="46">
        <f>D16-C16</f>
        <v>10</v>
      </c>
      <c r="H16" s="25">
        <f>IF(C16=0,"N/A",G16/C16)</f>
        <v>0.16666666666666666</v>
      </c>
      <c r="I16" s="5"/>
      <c r="J16" s="5"/>
      <c r="K16" s="5"/>
      <c r="L16" s="5"/>
      <c r="M16" s="5"/>
      <c r="N16" s="5"/>
      <c r="O16" s="5"/>
      <c r="P16" s="5"/>
      <c r="Q16" s="5"/>
    </row>
    <row r="17" spans="1:17" s="12" customFormat="1" ht="15" customHeight="1" x14ac:dyDescent="0.35">
      <c r="A17" s="43" t="s">
        <v>25</v>
      </c>
      <c r="B17" s="29">
        <v>16.45</v>
      </c>
      <c r="C17" s="29">
        <v>18.12</v>
      </c>
      <c r="D17" s="29">
        <v>20.11</v>
      </c>
      <c r="E17" s="30">
        <f t="shared" si="0"/>
        <v>3.66</v>
      </c>
      <c r="F17" s="13">
        <f t="shared" ref="F17:F40" si="4">IF(B17=0,"N/A",E17/B17)</f>
        <v>0.22249240121580549</v>
      </c>
      <c r="G17" s="46">
        <f>D17-C17</f>
        <v>1.9899999999999984</v>
      </c>
      <c r="H17" s="25">
        <f>IF(C17=0,"N/A",G17/C17)</f>
        <v>0.1098233995584988</v>
      </c>
      <c r="I17" s="5"/>
      <c r="J17" s="5"/>
      <c r="K17" s="5"/>
      <c r="L17" s="5"/>
      <c r="M17" s="5"/>
      <c r="N17" s="5"/>
      <c r="O17" s="5"/>
      <c r="P17" s="5"/>
      <c r="Q17" s="5"/>
    </row>
    <row r="18" spans="1:17" s="12" customFormat="1" ht="17.5" customHeight="1" x14ac:dyDescent="0.35">
      <c r="A18" s="43" t="s">
        <v>43</v>
      </c>
      <c r="B18" s="31">
        <f>142.25+142.260577</f>
        <v>284.51057700000001</v>
      </c>
      <c r="C18" s="31">
        <f>142.26+142.26</f>
        <v>284.52</v>
      </c>
      <c r="D18" s="31">
        <v>318.52</v>
      </c>
      <c r="E18" s="30">
        <f t="shared" si="0"/>
        <v>34.00942299999997</v>
      </c>
      <c r="F18" s="13">
        <f t="shared" si="4"/>
        <v>0.11953658580503307</v>
      </c>
      <c r="G18" s="46">
        <f>D18-C18</f>
        <v>34</v>
      </c>
      <c r="H18" s="25">
        <f>IF(C18=0,"N/A",G18/C18)</f>
        <v>0.11949950794320259</v>
      </c>
      <c r="I18" s="5"/>
      <c r="J18" s="5"/>
      <c r="K18" s="5"/>
      <c r="L18" s="5"/>
      <c r="M18" s="5"/>
      <c r="N18" s="5"/>
      <c r="O18" s="5"/>
      <c r="P18" s="5"/>
      <c r="Q18" s="5"/>
    </row>
    <row r="19" spans="1:17" s="12" customFormat="1" ht="15" customHeight="1" x14ac:dyDescent="0.35">
      <c r="A19" s="43" t="s">
        <v>29</v>
      </c>
      <c r="B19" s="33">
        <v>49.52</v>
      </c>
      <c r="C19" s="33">
        <v>58</v>
      </c>
      <c r="D19" s="33">
        <v>58</v>
      </c>
      <c r="E19" s="30">
        <f t="shared" si="0"/>
        <v>8.4799999999999969</v>
      </c>
      <c r="F19" s="34">
        <f t="shared" si="4"/>
        <v>0.17124394184168004</v>
      </c>
      <c r="G19" s="46">
        <f>D19-C19</f>
        <v>0</v>
      </c>
      <c r="H19" s="26">
        <f>IF(C19=0,"N/A",G19/C19)</f>
        <v>0</v>
      </c>
      <c r="I19" s="5"/>
      <c r="J19" s="5"/>
      <c r="K19" s="5"/>
      <c r="L19" s="5"/>
      <c r="M19" s="5"/>
      <c r="N19" s="5"/>
      <c r="O19" s="5"/>
      <c r="P19" s="5"/>
      <c r="Q19" s="5"/>
    </row>
    <row r="20" spans="1:17" s="12" customFormat="1" ht="15" customHeight="1" x14ac:dyDescent="0.35">
      <c r="A20" s="58" t="s">
        <v>36</v>
      </c>
      <c r="B20" s="10">
        <f>SUM(B16:B19)</f>
        <v>405.48057699999998</v>
      </c>
      <c r="C20" s="10">
        <f>SUM(C16:C19)</f>
        <v>420.64</v>
      </c>
      <c r="D20" s="10">
        <f>SUM(D16:D19)</f>
        <v>466.63</v>
      </c>
      <c r="E20" s="22">
        <f>D20-B20</f>
        <v>61.149423000000013</v>
      </c>
      <c r="F20" s="11">
        <f>IF(B20=0,"N/A",E20/B20)</f>
        <v>0.15080728022146425</v>
      </c>
      <c r="G20" s="10">
        <f>D20-C20</f>
        <v>45.990000000000009</v>
      </c>
      <c r="H20" s="24">
        <f>IF(C20=0,"N/A",G20/C20)</f>
        <v>0.10933339672879425</v>
      </c>
      <c r="I20" s="5"/>
      <c r="J20" s="5"/>
      <c r="K20" s="5"/>
      <c r="L20" s="5"/>
      <c r="M20" s="5"/>
      <c r="N20" s="5"/>
      <c r="O20" s="5"/>
      <c r="P20" s="5"/>
      <c r="Q20" s="5"/>
    </row>
    <row r="21" spans="1:17" ht="15" customHeight="1" x14ac:dyDescent="0.3">
      <c r="A21" s="42" t="s">
        <v>9</v>
      </c>
      <c r="E21" s="48"/>
      <c r="F21" s="52"/>
      <c r="G21" s="44"/>
      <c r="H21" s="45"/>
    </row>
    <row r="22" spans="1:17" s="12" customFormat="1" ht="15" customHeight="1" x14ac:dyDescent="0.35">
      <c r="A22" s="43" t="s">
        <v>30</v>
      </c>
      <c r="B22" s="29">
        <v>18</v>
      </c>
      <c r="C22" s="29">
        <v>18</v>
      </c>
      <c r="D22" s="29">
        <v>20.5</v>
      </c>
      <c r="E22" s="30">
        <f t="shared" si="0"/>
        <v>2.5</v>
      </c>
      <c r="F22" s="13">
        <f>IF(B22=0,"N/A",E22/B22)</f>
        <v>0.1388888888888889</v>
      </c>
      <c r="G22" s="46">
        <f t="shared" si="1"/>
        <v>2.5</v>
      </c>
      <c r="H22" s="25">
        <f t="shared" si="2"/>
        <v>0.1388888888888889</v>
      </c>
      <c r="I22" s="5"/>
      <c r="J22" s="5"/>
      <c r="K22" s="5"/>
      <c r="L22" s="5"/>
      <c r="M22" s="5"/>
      <c r="N22" s="5"/>
      <c r="O22" s="5"/>
      <c r="P22" s="5"/>
      <c r="Q22" s="5"/>
    </row>
    <row r="23" spans="1:17" s="12" customFormat="1" ht="15" customHeight="1" x14ac:dyDescent="0.35">
      <c r="A23" s="43" t="s">
        <v>10</v>
      </c>
      <c r="B23" s="31">
        <v>8</v>
      </c>
      <c r="C23" s="31">
        <v>8</v>
      </c>
      <c r="D23" s="31">
        <v>12</v>
      </c>
      <c r="E23" s="30">
        <f t="shared" si="0"/>
        <v>4</v>
      </c>
      <c r="F23" s="13">
        <f t="shared" ref="F23:F31" si="5">IF(B23=0,"N/A",E23/B23)</f>
        <v>0.5</v>
      </c>
      <c r="G23" s="46">
        <f t="shared" si="1"/>
        <v>4</v>
      </c>
      <c r="H23" s="25">
        <f t="shared" si="2"/>
        <v>0.5</v>
      </c>
      <c r="I23" s="3"/>
      <c r="J23" s="14"/>
    </row>
    <row r="24" spans="1:17" s="12" customFormat="1" ht="15" customHeight="1" x14ac:dyDescent="0.35">
      <c r="A24" s="43" t="s">
        <v>21</v>
      </c>
      <c r="B24" s="31">
        <v>20.75</v>
      </c>
      <c r="C24" s="31">
        <v>20</v>
      </c>
      <c r="D24" s="31">
        <v>46.5</v>
      </c>
      <c r="E24" s="30">
        <f t="shared" si="0"/>
        <v>25.75</v>
      </c>
      <c r="F24" s="13">
        <f t="shared" si="5"/>
        <v>1.2409638554216869</v>
      </c>
      <c r="G24" s="46">
        <f>D24-C24</f>
        <v>26.5</v>
      </c>
      <c r="H24" s="25">
        <f t="shared" si="2"/>
        <v>1.325</v>
      </c>
      <c r="I24" s="5"/>
      <c r="J24" s="5"/>
      <c r="K24" s="14"/>
      <c r="L24" s="14"/>
      <c r="M24" s="14"/>
      <c r="N24" s="14"/>
      <c r="O24" s="14"/>
    </row>
    <row r="25" spans="1:17" s="12" customFormat="1" ht="15" customHeight="1" x14ac:dyDescent="0.35">
      <c r="A25" s="43" t="s">
        <v>28</v>
      </c>
      <c r="B25" s="31">
        <v>24</v>
      </c>
      <c r="C25" s="31">
        <v>24</v>
      </c>
      <c r="D25" s="31">
        <v>39</v>
      </c>
      <c r="E25" s="30">
        <f t="shared" si="0"/>
        <v>15</v>
      </c>
      <c r="F25" s="13">
        <f t="shared" si="5"/>
        <v>0.625</v>
      </c>
      <c r="G25" s="46">
        <f t="shared" si="1"/>
        <v>15</v>
      </c>
      <c r="H25" s="25">
        <f t="shared" si="2"/>
        <v>0.625</v>
      </c>
      <c r="I25" s="5"/>
      <c r="J25" s="5"/>
      <c r="K25" s="14"/>
      <c r="L25" s="14"/>
      <c r="M25" s="14"/>
      <c r="N25" s="14"/>
      <c r="O25" s="14"/>
    </row>
    <row r="26" spans="1:17" s="12" customFormat="1" ht="15" customHeight="1" x14ac:dyDescent="0.35">
      <c r="A26" s="43" t="s">
        <v>27</v>
      </c>
      <c r="B26" s="29">
        <v>12.71</v>
      </c>
      <c r="C26" s="29">
        <v>14.61</v>
      </c>
      <c r="D26" s="29">
        <v>16.989999999999998</v>
      </c>
      <c r="E26" s="35">
        <f t="shared" si="0"/>
        <v>4.2799999999999976</v>
      </c>
      <c r="F26" s="13">
        <f t="shared" si="5"/>
        <v>0.3367427222659321</v>
      </c>
      <c r="G26" s="50">
        <f t="shared" si="1"/>
        <v>2.379999999999999</v>
      </c>
      <c r="H26" s="25">
        <f t="shared" si="2"/>
        <v>0.16290212183435995</v>
      </c>
      <c r="I26" s="5"/>
      <c r="J26" s="5"/>
      <c r="K26" s="14"/>
      <c r="L26" s="14"/>
      <c r="M26" s="14"/>
      <c r="N26" s="14"/>
      <c r="O26" s="14"/>
    </row>
    <row r="27" spans="1:17" s="12" customFormat="1" ht="15" customHeight="1" x14ac:dyDescent="0.35">
      <c r="A27" s="43" t="s">
        <v>14</v>
      </c>
      <c r="B27" s="29">
        <v>7.33</v>
      </c>
      <c r="C27" s="29">
        <v>5</v>
      </c>
      <c r="D27" s="29">
        <v>7.64</v>
      </c>
      <c r="E27" s="30">
        <f t="shared" si="0"/>
        <v>0.30999999999999961</v>
      </c>
      <c r="F27" s="13">
        <f t="shared" si="5"/>
        <v>4.2291950886766662E-2</v>
      </c>
      <c r="G27" s="46">
        <f t="shared" si="1"/>
        <v>2.6399999999999997</v>
      </c>
      <c r="H27" s="25">
        <f t="shared" si="2"/>
        <v>0.52799999999999991</v>
      </c>
      <c r="I27" s="5"/>
      <c r="J27" s="5"/>
      <c r="K27" s="14"/>
      <c r="L27" s="14"/>
      <c r="M27" s="14"/>
      <c r="N27" s="14"/>
      <c r="O27" s="14"/>
    </row>
    <row r="28" spans="1:17" s="12" customFormat="1" ht="15" customHeight="1" x14ac:dyDescent="0.35">
      <c r="A28" s="43" t="s">
        <v>26</v>
      </c>
      <c r="B28" s="31">
        <v>35</v>
      </c>
      <c r="C28" s="31">
        <v>36.5</v>
      </c>
      <c r="D28" s="31">
        <v>46.5</v>
      </c>
      <c r="E28" s="30">
        <f t="shared" si="0"/>
        <v>11.5</v>
      </c>
      <c r="F28" s="13">
        <f t="shared" si="5"/>
        <v>0.32857142857142857</v>
      </c>
      <c r="G28" s="46">
        <f t="shared" si="1"/>
        <v>10</v>
      </c>
      <c r="H28" s="25">
        <f t="shared" si="2"/>
        <v>0.27397260273972601</v>
      </c>
      <c r="I28" s="3"/>
      <c r="J28" s="14"/>
    </row>
    <row r="29" spans="1:17" s="12" customFormat="1" ht="15" customHeight="1" x14ac:dyDescent="0.35">
      <c r="A29" s="43" t="s">
        <v>12</v>
      </c>
      <c r="B29" s="31">
        <v>22.5</v>
      </c>
      <c r="C29" s="31">
        <v>23.25</v>
      </c>
      <c r="D29" s="31">
        <v>28.25</v>
      </c>
      <c r="E29" s="35">
        <f t="shared" si="0"/>
        <v>5.75</v>
      </c>
      <c r="F29" s="13">
        <f t="shared" si="5"/>
        <v>0.25555555555555554</v>
      </c>
      <c r="G29" s="50">
        <f t="shared" si="1"/>
        <v>5</v>
      </c>
      <c r="H29" s="25">
        <f t="shared" si="2"/>
        <v>0.21505376344086022</v>
      </c>
      <c r="I29" s="5"/>
      <c r="J29" s="5"/>
      <c r="K29" s="14"/>
      <c r="L29" s="14"/>
      <c r="M29" s="14"/>
      <c r="N29" s="14"/>
      <c r="O29" s="14"/>
    </row>
    <row r="30" spans="1:17" s="12" customFormat="1" ht="15" customHeight="1" x14ac:dyDescent="0.35">
      <c r="A30" s="43" t="s">
        <v>13</v>
      </c>
      <c r="B30" s="31">
        <v>47.49</v>
      </c>
      <c r="C30" s="31">
        <v>49.5</v>
      </c>
      <c r="D30" s="31">
        <v>69.5</v>
      </c>
      <c r="E30" s="30">
        <f t="shared" si="0"/>
        <v>22.009999999999998</v>
      </c>
      <c r="F30" s="13">
        <f t="shared" si="5"/>
        <v>0.46346599284059797</v>
      </c>
      <c r="G30" s="46">
        <f t="shared" si="1"/>
        <v>20</v>
      </c>
      <c r="H30" s="25">
        <f t="shared" si="2"/>
        <v>0.40404040404040403</v>
      </c>
      <c r="I30" s="5"/>
      <c r="J30" s="5"/>
      <c r="K30" s="14"/>
      <c r="L30" s="14"/>
      <c r="M30" s="14"/>
      <c r="N30" s="14"/>
      <c r="O30" s="14"/>
    </row>
    <row r="31" spans="1:17" s="12" customFormat="1" ht="15" customHeight="1" x14ac:dyDescent="0.35">
      <c r="A31" s="43" t="s">
        <v>11</v>
      </c>
      <c r="B31" s="31">
        <v>14.999000000000001</v>
      </c>
      <c r="C31" s="31">
        <v>16.5</v>
      </c>
      <c r="D31" s="31">
        <v>21</v>
      </c>
      <c r="E31" s="30">
        <f t="shared" si="0"/>
        <v>6.0009999999999994</v>
      </c>
      <c r="F31" s="13">
        <f t="shared" si="5"/>
        <v>0.40009333955597037</v>
      </c>
      <c r="G31" s="46">
        <f t="shared" si="1"/>
        <v>4.5</v>
      </c>
      <c r="H31" s="25">
        <f t="shared" si="2"/>
        <v>0.27272727272727271</v>
      </c>
      <c r="I31" s="3"/>
      <c r="J31" s="14"/>
      <c r="K31" s="14"/>
      <c r="L31" s="14"/>
      <c r="M31" s="14"/>
      <c r="N31" s="14"/>
      <c r="O31" s="14"/>
    </row>
    <row r="32" spans="1:17" s="12" customFormat="1" ht="15" customHeight="1" x14ac:dyDescent="0.35">
      <c r="A32" s="58" t="s">
        <v>37</v>
      </c>
      <c r="B32" s="10">
        <f>SUM(B22:B31)-0.01</f>
        <v>210.76900000000003</v>
      </c>
      <c r="C32" s="10">
        <f>SUM(C22:C31)</f>
        <v>215.36</v>
      </c>
      <c r="D32" s="49">
        <f>SUM(D22:D31)</f>
        <v>307.88</v>
      </c>
      <c r="E32" s="22">
        <f>D32-B32</f>
        <v>97.110999999999962</v>
      </c>
      <c r="F32" s="11">
        <f>IF(B32=0,"N/A",E32/B32)</f>
        <v>0.46074612490451605</v>
      </c>
      <c r="G32" s="10">
        <f>D32-C32</f>
        <v>92.519999999999982</v>
      </c>
      <c r="H32" s="24">
        <f>IF(C32=0,"N/A",G32/C32)</f>
        <v>0.42960624071322423</v>
      </c>
      <c r="I32" s="5"/>
      <c r="J32" s="5"/>
      <c r="K32" s="5"/>
      <c r="L32" s="5"/>
      <c r="M32" s="5"/>
      <c r="N32" s="5"/>
      <c r="O32" s="5"/>
      <c r="P32" s="5"/>
      <c r="Q32" s="5"/>
    </row>
    <row r="33" spans="1:15" ht="15" customHeight="1" x14ac:dyDescent="0.3">
      <c r="A33" s="42" t="s">
        <v>15</v>
      </c>
      <c r="E33" s="48"/>
      <c r="F33" s="52"/>
      <c r="G33" s="44"/>
      <c r="H33" s="45"/>
    </row>
    <row r="34" spans="1:15" s="12" customFormat="1" ht="15" customHeight="1" x14ac:dyDescent="0.35">
      <c r="A34" s="43" t="s">
        <v>18</v>
      </c>
      <c r="B34" s="31">
        <v>73.53</v>
      </c>
      <c r="C34" s="31">
        <v>75</v>
      </c>
      <c r="D34" s="31">
        <v>75</v>
      </c>
      <c r="E34" s="30">
        <f t="shared" si="0"/>
        <v>1.4699999999999989</v>
      </c>
      <c r="F34" s="13">
        <f t="shared" ref="F34:F39" si="6">IF(B34=0,"N/A",E34/B34)</f>
        <v>1.9991840065279463E-2</v>
      </c>
      <c r="G34" s="46">
        <f t="shared" ref="G34:G39" si="7">D34-C34</f>
        <v>0</v>
      </c>
      <c r="H34" s="25">
        <f t="shared" ref="H34:H39" si="8">IF(C34=0,"N/A",G34/C34)</f>
        <v>0</v>
      </c>
      <c r="I34" s="3"/>
      <c r="J34" s="21"/>
      <c r="K34" s="14"/>
      <c r="L34" s="14"/>
      <c r="M34" s="14"/>
      <c r="N34" s="14"/>
      <c r="O34" s="14"/>
    </row>
    <row r="35" spans="1:15" s="12" customFormat="1" ht="15" customHeight="1" x14ac:dyDescent="0.35">
      <c r="A35" s="43" t="s">
        <v>16</v>
      </c>
      <c r="B35" s="29">
        <v>13.56</v>
      </c>
      <c r="C35" s="29">
        <v>14.85</v>
      </c>
      <c r="D35" s="29">
        <v>22.85</v>
      </c>
      <c r="E35" s="30">
        <f t="shared" si="0"/>
        <v>9.2900000000000009</v>
      </c>
      <c r="F35" s="13">
        <f t="shared" si="6"/>
        <v>0.6851032448377582</v>
      </c>
      <c r="G35" s="46">
        <f t="shared" si="7"/>
        <v>8.0000000000000018</v>
      </c>
      <c r="H35" s="25">
        <f t="shared" si="8"/>
        <v>0.53872053872053882</v>
      </c>
      <c r="I35" s="5"/>
      <c r="J35" s="5"/>
      <c r="K35" s="14"/>
      <c r="L35" s="14"/>
      <c r="M35" s="14"/>
      <c r="N35" s="14"/>
      <c r="O35" s="14"/>
    </row>
    <row r="36" spans="1:15" s="12" customFormat="1" ht="15" customHeight="1" x14ac:dyDescent="0.35">
      <c r="A36" s="43" t="s">
        <v>17</v>
      </c>
      <c r="B36" s="29">
        <v>90</v>
      </c>
      <c r="C36" s="29">
        <v>90</v>
      </c>
      <c r="D36" s="29">
        <v>90</v>
      </c>
      <c r="E36" s="30">
        <f t="shared" si="0"/>
        <v>0</v>
      </c>
      <c r="F36" s="13">
        <f t="shared" si="6"/>
        <v>0</v>
      </c>
      <c r="G36" s="46">
        <f t="shared" si="7"/>
        <v>0</v>
      </c>
      <c r="H36" s="25">
        <f t="shared" si="8"/>
        <v>0</v>
      </c>
      <c r="I36" s="5"/>
      <c r="J36" s="5"/>
      <c r="K36" s="14"/>
      <c r="L36" s="14"/>
      <c r="M36" s="14"/>
      <c r="N36" s="14"/>
      <c r="O36" s="14"/>
    </row>
    <row r="37" spans="1:15" s="12" customFormat="1" ht="15" customHeight="1" x14ac:dyDescent="0.35">
      <c r="A37" s="43" t="s">
        <v>12</v>
      </c>
      <c r="B37" s="31">
        <v>22.5</v>
      </c>
      <c r="C37" s="31">
        <v>23.25</v>
      </c>
      <c r="D37" s="31">
        <v>28.25</v>
      </c>
      <c r="E37" s="30">
        <f t="shared" si="0"/>
        <v>5.75</v>
      </c>
      <c r="F37" s="13">
        <f t="shared" si="6"/>
        <v>0.25555555555555554</v>
      </c>
      <c r="G37" s="46">
        <f t="shared" si="7"/>
        <v>5</v>
      </c>
      <c r="H37" s="25">
        <f t="shared" si="8"/>
        <v>0.21505376344086022</v>
      </c>
      <c r="I37" s="5"/>
      <c r="J37" s="5"/>
      <c r="K37" s="14"/>
      <c r="L37" s="14"/>
      <c r="M37" s="14"/>
      <c r="N37" s="14"/>
      <c r="O37" s="14"/>
    </row>
    <row r="38" spans="1:15" s="12" customFormat="1" ht="19.5" customHeight="1" x14ac:dyDescent="0.35">
      <c r="A38" s="43" t="s">
        <v>41</v>
      </c>
      <c r="B38" s="36">
        <v>69.77</v>
      </c>
      <c r="C38" s="36">
        <v>67</v>
      </c>
      <c r="D38" s="36">
        <v>67</v>
      </c>
      <c r="E38" s="53">
        <f t="shared" si="0"/>
        <v>-2.769999999999996</v>
      </c>
      <c r="F38" s="34">
        <f t="shared" si="6"/>
        <v>-3.9701877597821358E-2</v>
      </c>
      <c r="G38" s="50">
        <f t="shared" si="7"/>
        <v>0</v>
      </c>
      <c r="H38" s="25">
        <f t="shared" si="8"/>
        <v>0</v>
      </c>
      <c r="I38" s="3"/>
      <c r="J38" s="14"/>
      <c r="K38" s="14"/>
      <c r="L38" s="14"/>
      <c r="M38" s="14"/>
      <c r="N38" s="14"/>
      <c r="O38" s="14"/>
    </row>
    <row r="39" spans="1:15" s="12" customFormat="1" ht="15" customHeight="1" x14ac:dyDescent="0.35">
      <c r="A39" s="58" t="s">
        <v>38</v>
      </c>
      <c r="B39" s="10">
        <f>SUM(B34:B38)+0.01</f>
        <v>269.37</v>
      </c>
      <c r="C39" s="10">
        <f>SUM(C34:C38)</f>
        <v>270.10000000000002</v>
      </c>
      <c r="D39" s="10">
        <f>SUM(D34:D38)</f>
        <v>283.10000000000002</v>
      </c>
      <c r="E39" s="22">
        <f>D39-B39</f>
        <v>13.730000000000018</v>
      </c>
      <c r="F39" s="23">
        <f t="shared" si="6"/>
        <v>5.0970783680439613E-2</v>
      </c>
      <c r="G39" s="22">
        <f t="shared" si="7"/>
        <v>13</v>
      </c>
      <c r="H39" s="24">
        <f t="shared" si="8"/>
        <v>4.8130322102924838E-2</v>
      </c>
      <c r="I39" s="5"/>
      <c r="J39" s="5"/>
      <c r="K39" s="14"/>
      <c r="L39" s="14"/>
      <c r="M39" s="14"/>
      <c r="N39" s="14"/>
      <c r="O39" s="14"/>
    </row>
    <row r="40" spans="1:15" s="12" customFormat="1" ht="15" customHeight="1" thickBot="1" x14ac:dyDescent="0.4">
      <c r="A40" s="37" t="s">
        <v>19</v>
      </c>
      <c r="B40" s="15">
        <f>SUM(B14,B20,B32,B39)</f>
        <v>1084.2395769999998</v>
      </c>
      <c r="C40" s="15">
        <f>SUM(C14,C20,C32,C39)</f>
        <v>1110.26</v>
      </c>
      <c r="D40" s="15">
        <f>SUM(D14,D20,D32,D39)</f>
        <v>1287.27</v>
      </c>
      <c r="E40" s="38">
        <f t="shared" si="0"/>
        <v>203.03042300000016</v>
      </c>
      <c r="F40" s="39">
        <f t="shared" si="4"/>
        <v>0.18725605235862017</v>
      </c>
      <c r="G40" s="38">
        <f t="shared" si="1"/>
        <v>177.01</v>
      </c>
      <c r="H40" s="40">
        <f>IF(C40=0,"N/A",G40/C40)</f>
        <v>0.15943112424116873</v>
      </c>
      <c r="I40" s="3"/>
      <c r="J40" s="14"/>
      <c r="K40" s="14"/>
      <c r="L40" s="14"/>
      <c r="M40" s="14"/>
      <c r="N40" s="14"/>
      <c r="O40" s="14"/>
    </row>
    <row r="41" spans="1:15" ht="31" customHeight="1" x14ac:dyDescent="0.35">
      <c r="A41" s="75" t="s">
        <v>42</v>
      </c>
      <c r="B41" s="75"/>
      <c r="C41" s="75"/>
      <c r="D41" s="75"/>
      <c r="E41" s="75"/>
      <c r="F41" s="75"/>
      <c r="G41" s="75"/>
      <c r="H41" s="75"/>
      <c r="I41" s="5"/>
      <c r="J41" s="5"/>
      <c r="K41" s="14"/>
      <c r="L41" s="14"/>
      <c r="M41" s="14"/>
      <c r="N41" s="14"/>
      <c r="O41" s="14"/>
    </row>
    <row r="42" spans="1:15" ht="16.5" customHeight="1" x14ac:dyDescent="0.3">
      <c r="A42" s="63" t="s">
        <v>44</v>
      </c>
      <c r="B42" s="63"/>
      <c r="C42" s="63"/>
      <c r="D42" s="63"/>
      <c r="E42" s="63"/>
      <c r="F42" s="63"/>
      <c r="G42" s="63"/>
      <c r="H42" s="63"/>
      <c r="I42" s="41"/>
    </row>
    <row r="43" spans="1:15" x14ac:dyDescent="0.3">
      <c r="I43" s="18"/>
    </row>
  </sheetData>
  <sortState xmlns:xlrd2="http://schemas.microsoft.com/office/spreadsheetml/2017/richdata2" ref="A34:T38">
    <sortCondition ref="A34"/>
  </sortState>
  <mergeCells count="12">
    <mergeCell ref="A42:H42"/>
    <mergeCell ref="A1:H1"/>
    <mergeCell ref="A2:H2"/>
    <mergeCell ref="A3:H3"/>
    <mergeCell ref="A4:H4"/>
    <mergeCell ref="B5:B7"/>
    <mergeCell ref="C5:C7"/>
    <mergeCell ref="D5:D7"/>
    <mergeCell ref="E5:H5"/>
    <mergeCell ref="E6:F6"/>
    <mergeCell ref="G6:H6"/>
    <mergeCell ref="A41:H41"/>
  </mergeCells>
  <printOptions horizontalCentered="1"/>
  <pageMargins left="0.5" right="0.5" top="0.5" bottom="0.5" header="0.3" footer="0.3"/>
  <pageSetup scale="83" fitToHeight="0" orientation="portrait" r:id="rId1"/>
  <rowBreaks count="1" manualBreakCount="1">
    <brk id="38" max="16383" man="1"/>
  </rowBreaks>
  <ignoredErrors>
    <ignoredError sqref="E34:E38 G34:G38 G9:G13 E9:E13 G16:G19 E16:E19 G22:G31 E22:E3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FY22 NSF EHR by Div &amp; Pgm</vt:lpstr>
      <vt:lpstr>'FY22 NSF EHR by Div &amp; Pgm'!Print_Area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Kanakkanatt, Anne M</dc:creator>
  <cp:lastModifiedBy>Oxenrider, Clinton J.</cp:lastModifiedBy>
  <dcterms:created xsi:type="dcterms:W3CDTF">2019-08-19T00:48:59Z</dcterms:created>
  <dcterms:modified xsi:type="dcterms:W3CDTF">2021-05-25T18:40:12Z</dcterms:modified>
</cp:coreProperties>
</file>