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35855AB6-56A0-4011-9745-3AF98367447E}" xr6:coauthVersionLast="46" xr6:coauthVersionMax="46" xr10:uidLastSave="{00000000-0000-0000-0000-000000000000}"/>
  <bookViews>
    <workbookView xWindow="-110" yWindow="-110" windowWidth="19420" windowHeight="10420" xr2:uid="{A9DB2961-045D-42C9-ADF0-176994E32027}"/>
  </bookViews>
  <sheets>
    <sheet name="FY22 NSF RI 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1" l="1"/>
  <c r="I28" i="1" s="1"/>
  <c r="F28" i="1"/>
  <c r="G28" i="1" s="1"/>
  <c r="I26" i="1"/>
  <c r="H26" i="1"/>
  <c r="F26" i="1"/>
  <c r="G26" i="1" s="1"/>
  <c r="H25" i="1"/>
  <c r="I25" i="1" s="1"/>
  <c r="F25" i="1"/>
  <c r="G25" i="1" s="1"/>
  <c r="H24" i="1"/>
  <c r="I24" i="1" s="1"/>
  <c r="F24" i="1"/>
  <c r="G24" i="1" s="1"/>
  <c r="H23" i="1"/>
  <c r="I23" i="1" s="1"/>
  <c r="F23" i="1"/>
  <c r="G23" i="1" s="1"/>
  <c r="H22" i="1"/>
  <c r="I22" i="1" s="1"/>
  <c r="F22" i="1"/>
  <c r="G22" i="1" s="1"/>
  <c r="H21" i="1"/>
  <c r="I21" i="1" s="1"/>
  <c r="F21" i="1"/>
  <c r="G21" i="1" s="1"/>
  <c r="H20" i="1"/>
  <c r="I20" i="1" s="1"/>
  <c r="F20" i="1"/>
  <c r="G20" i="1" s="1"/>
  <c r="E19" i="1"/>
  <c r="D19" i="1"/>
  <c r="C19" i="1"/>
  <c r="E18" i="1"/>
  <c r="F18" i="1" s="1"/>
  <c r="G18" i="1" s="1"/>
  <c r="D18" i="1"/>
  <c r="C18" i="1"/>
  <c r="E17" i="1"/>
  <c r="D17" i="1"/>
  <c r="C17" i="1"/>
  <c r="H16" i="1"/>
  <c r="I16" i="1" s="1"/>
  <c r="F16" i="1"/>
  <c r="G16" i="1" s="1"/>
  <c r="H15" i="1"/>
  <c r="I15" i="1" s="1"/>
  <c r="F15" i="1"/>
  <c r="G15" i="1" s="1"/>
  <c r="H14" i="1"/>
  <c r="I14" i="1" s="1"/>
  <c r="F14" i="1"/>
  <c r="G14" i="1" s="1"/>
  <c r="H13" i="1"/>
  <c r="I13" i="1" s="1"/>
  <c r="G13" i="1"/>
  <c r="F13" i="1"/>
  <c r="E12" i="1"/>
  <c r="F12" i="1" s="1"/>
  <c r="G12" i="1" s="1"/>
  <c r="D12" i="1"/>
  <c r="C12" i="1"/>
  <c r="H11" i="1"/>
  <c r="I11" i="1" s="1"/>
  <c r="F11" i="1"/>
  <c r="G11" i="1" s="1"/>
  <c r="E10" i="1"/>
  <c r="E9" i="1" s="1"/>
  <c r="D10" i="1"/>
  <c r="D9" i="1" s="1"/>
  <c r="C9" i="1"/>
  <c r="C27" i="1" s="1"/>
  <c r="H8" i="1"/>
  <c r="I8" i="1" s="1"/>
  <c r="F8" i="1"/>
  <c r="G8" i="1" s="1"/>
  <c r="H10" i="1" l="1"/>
  <c r="I10" i="1" s="1"/>
  <c r="F19" i="1"/>
  <c r="G19" i="1" s="1"/>
  <c r="H17" i="1"/>
  <c r="I17" i="1" s="1"/>
  <c r="D27" i="1"/>
  <c r="F9" i="1"/>
  <c r="G9" i="1" s="1"/>
  <c r="E27" i="1"/>
  <c r="H9" i="1"/>
  <c r="I9" i="1" s="1"/>
  <c r="I18" i="1"/>
  <c r="C29" i="1"/>
  <c r="H12" i="1"/>
  <c r="I12" i="1" s="1"/>
  <c r="F17" i="1"/>
  <c r="G17" i="1" s="1"/>
  <c r="H19" i="1"/>
  <c r="I19" i="1" s="1"/>
  <c r="F10" i="1"/>
  <c r="G10" i="1" s="1"/>
  <c r="H18" i="1"/>
  <c r="E29" i="1" l="1"/>
  <c r="H27" i="1"/>
  <c r="I27" i="1" s="1"/>
  <c r="F27" i="1"/>
  <c r="G27" i="1" s="1"/>
  <c r="D29" i="1"/>
  <c r="H29" i="1" l="1"/>
  <c r="I29" i="1" s="1"/>
  <c r="F29" i="1"/>
  <c r="G29" i="1" s="1"/>
</calcChain>
</file>

<file path=xl/sharedStrings.xml><?xml version="1.0" encoding="utf-8"?>
<sst xmlns="http://schemas.openxmlformats.org/spreadsheetml/2006/main" count="43" uniqueCount="41">
  <si>
    <t>NATIONAL SCIENCE FOUNDATION</t>
  </si>
  <si>
    <t>RESEARCH INFRASTRUCTURE SUMMARY</t>
  </si>
  <si>
    <t>FY 2022 BUDGET REQUEST TO CONGRESS</t>
  </si>
  <si>
    <t>(Dollars in Millions)</t>
  </si>
  <si>
    <t>FY 2020
Actual</t>
  </si>
  <si>
    <t>FY 2021
Estimate</t>
  </si>
  <si>
    <t>FY 2022
Request</t>
  </si>
  <si>
    <t>FY 2022 Request change over:</t>
  </si>
  <si>
    <t>FY 2020 Actual</t>
  </si>
  <si>
    <t>FY 2021 Estimate</t>
  </si>
  <si>
    <t>Amount</t>
  </si>
  <si>
    <t>Percent</t>
  </si>
  <si>
    <t>Major Research Facilities Construction Investments</t>
  </si>
  <si>
    <r>
      <t>Construction, Acquisition, and Commissioning (MREFC)</t>
    </r>
    <r>
      <rPr>
        <vertAlign val="superscript"/>
        <sz val="11"/>
        <color theme="1"/>
        <rFont val="Arial"/>
        <family val="2"/>
      </rPr>
      <t>2</t>
    </r>
  </si>
  <si>
    <r>
      <t>Design Stage Activities</t>
    </r>
    <r>
      <rPr>
        <vertAlign val="superscript"/>
        <sz val="11"/>
        <color theme="1"/>
        <rFont val="Arial"/>
        <family val="2"/>
      </rPr>
      <t>3</t>
    </r>
  </si>
  <si>
    <t xml:space="preserve">MREFC Mid-scale Research Infrastructure </t>
  </si>
  <si>
    <t>NSF-wide Mid-scale Research Infrastructure (R&amp;RA)</t>
  </si>
  <si>
    <t>Directorate Midscale Research Infrastructure Programs</t>
  </si>
  <si>
    <t>Major Research Instrumentation (MRI)</t>
  </si>
  <si>
    <r>
      <t>Polar Logistical and Infrastructure Support</t>
    </r>
    <r>
      <rPr>
        <b/>
        <vertAlign val="superscript"/>
        <sz val="11"/>
        <color theme="1"/>
        <rFont val="Arial"/>
        <family val="2"/>
      </rPr>
      <t>5</t>
    </r>
  </si>
  <si>
    <r>
      <t>CISE Networking and Computational Resources
   Infrastructure and Services (NCRIS)</t>
    </r>
    <r>
      <rPr>
        <b/>
        <vertAlign val="superscript"/>
        <sz val="11"/>
        <color theme="1"/>
        <rFont val="Arial"/>
        <family val="2"/>
      </rPr>
      <t>6</t>
    </r>
  </si>
  <si>
    <r>
      <t>Research Resources</t>
    </r>
    <r>
      <rPr>
        <b/>
        <vertAlign val="superscript"/>
        <sz val="11"/>
        <color indexed="8"/>
        <rFont val="Arial"/>
        <family val="2"/>
      </rPr>
      <t>7</t>
    </r>
  </si>
  <si>
    <t>BIO</t>
  </si>
  <si>
    <t>CISE</t>
  </si>
  <si>
    <t>GEO</t>
  </si>
  <si>
    <t>MPS</t>
  </si>
  <si>
    <t>SBE</t>
  </si>
  <si>
    <t>OPP</t>
  </si>
  <si>
    <t>Other Research Infrastructure</t>
  </si>
  <si>
    <t>Subtotal, Research Infrastructure Support</t>
  </si>
  <si>
    <t>Research Infrastructure Stewardship Offset</t>
  </si>
  <si>
    <t>RESEARCH INFRASTRUCTURE TOTAL</t>
  </si>
  <si>
    <r>
      <rPr>
        <vertAlign val="superscript"/>
        <sz val="10"/>
        <rFont val="Arial"/>
        <family val="2"/>
      </rPr>
      <t>1</t>
    </r>
    <r>
      <rPr>
        <sz val="10"/>
        <rFont val="Arial"/>
        <family val="2"/>
      </rPr>
      <t xml:space="preserve"> For facility level detail on operations and maintenance, see the Research Facilities and Other Research Infrastructure O&amp;M funding table in the Summary Tables chapter.</t>
    </r>
  </si>
  <si>
    <r>
      <rPr>
        <vertAlign val="superscript"/>
        <sz val="10"/>
        <rFont val="Arial"/>
        <family val="2"/>
      </rPr>
      <t>2</t>
    </r>
    <r>
      <rPr>
        <sz val="10"/>
        <rFont val="Arial"/>
        <family val="2"/>
      </rPr>
      <t xml:space="preserve"> Construction, Acquisition, and Commissioning are for implementation support provided through the MREFC account. MREFC funding is included for the Antarctic Infrastructure Modernization for Science (AIMS) project of the Antarctic Infrastructure Recapitalization (AIR) program, ($47.78 million in FY 2020, $90.0 million in FY 2021 and FY 2022); Vera C. Rubin Observatory ($46.35 million in FY 2020 and $40.75 million in FY 2021 and FY 2022); the High Luminosity-Large Hadron Collider Upgrade (HL-LHC) ($33.0 million in FY 2020 and FY 2021 and $36.0 million in FY 2022), the National Ecological Observatory Network (NEON) ($740,000 in FY 2020), Regional Class Research Vessels (RCRV) ($25.0 million in FY 2020 and $5.0 million in FY 2022) and Mid-scale Research Infrastructure ($65.0 million in FY 2020 (carried over into FY 2021) and $76.25 million in FY 2021 and FY 2022, shown on the MREFC Mid-scale RI line below). For more information, refer to the MREFC chapter.</t>
    </r>
  </si>
  <si>
    <r>
      <rPr>
        <vertAlign val="superscript"/>
        <sz val="10"/>
        <rFont val="Arial"/>
        <family val="2"/>
      </rPr>
      <t>3</t>
    </r>
    <r>
      <rPr>
        <sz val="10"/>
        <rFont val="Arial"/>
        <family val="2"/>
      </rPr>
      <t xml:space="preserve"> Design Stage Activities include support for potential next generation multi-user facilities. This line reflects FY 2020 funding of $3.50 million and $3.60 million in FY 2021 and FY 2022 for the potential Leadership Class Computing Facility, and $4.93 million in FY 2020 for the Antarctic Infrastructure Modernization for Science (AIMS) project of the Antarctic Infrastructure Recapitalization (AIR) program, and $1.80 million in FY 2021 and $8.0 million in FY 2022 for the Antarctic Research Vessel (ARV).</t>
    </r>
  </si>
  <si>
    <r>
      <rPr>
        <vertAlign val="superscript"/>
        <sz val="10"/>
        <rFont val="Arial"/>
        <family val="2"/>
      </rPr>
      <t>4</t>
    </r>
    <r>
      <rPr>
        <sz val="10"/>
        <rFont val="Arial"/>
        <family val="2"/>
      </rPr>
      <t xml:space="preserve"> NSF-wide Mid-scale Research Infrastructure is provided through both the R&amp;RA account (if the total project cost is less than $20.0 million) and the MREFC account (if the total project cost is greater than $20.0 million). For more information, please refer to the Mid-scale Research Infrastructure narrative in the NSF-wide Investfments chapter.</t>
    </r>
  </si>
  <si>
    <r>
      <rPr>
        <vertAlign val="superscript"/>
        <sz val="10"/>
        <rFont val="Arial"/>
        <family val="2"/>
      </rPr>
      <t>5</t>
    </r>
    <r>
      <rPr>
        <sz val="10"/>
        <rFont val="Arial"/>
        <family val="2"/>
      </rPr>
      <t xml:space="preserve"> Polar Logistical and Infrastructure Support includes funding for Arctic Logistics; U.S. Antarctic Logistical Support Activities (USALS); and Polar Environment, Health, and Safety (PEHS).</t>
    </r>
  </si>
  <si>
    <r>
      <rPr>
        <vertAlign val="superscript"/>
        <sz val="10"/>
        <rFont val="Arial"/>
        <family val="2"/>
      </rPr>
      <t>6</t>
    </r>
    <r>
      <rPr>
        <sz val="10"/>
        <rFont val="Arial"/>
        <family val="2"/>
      </rPr>
      <t xml:space="preserve"> Funding for Networking and Computational Resources Infrastructure and Services excludes support for the potential Leadership Class Computing Facility in FY 2020 ($3.50 million), and in FY 2021 and FY 2022 ($3.60 million), which is captured under Design Stage Activities above.</t>
    </r>
  </si>
  <si>
    <r>
      <rPr>
        <vertAlign val="superscript"/>
        <sz val="10"/>
        <rFont val="Arial"/>
        <family val="2"/>
      </rPr>
      <t>7</t>
    </r>
    <r>
      <rPr>
        <sz val="10"/>
        <rFont val="Arial"/>
        <family val="2"/>
      </rPr>
      <t xml:space="preserve"> Funding for Research Resources includes support for the operation and maintenance of minor facilities, infrastructure and instrumentation, field stations, museum collections, etc.</t>
    </r>
  </si>
  <si>
    <r>
      <t>Operations and Maintenance of Major Facilities</t>
    </r>
    <r>
      <rPr>
        <vertAlign val="superscript"/>
        <sz val="11"/>
        <color theme="1"/>
        <rFont val="Arial"/>
        <family val="2"/>
      </rPr>
      <t>1</t>
    </r>
  </si>
  <si>
    <r>
      <t>Mid-scale Research Infrastructure</t>
    </r>
    <r>
      <rPr>
        <vertAlign val="superscript"/>
        <sz val="11"/>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</si>
</sst>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164" formatCode="&quot;$&quot;#,##0.00;\-&quot;$&quot;#,##0.00;&quot;-&quot;??"/>
    <numFmt numFmtId="165" formatCode="0.0%;\-0.0%;&quot;-&quot;??"/>
    <numFmt numFmtId="166" formatCode="#,##0.00;\-#,##0.00;&quot;-&quot;??"/>
  </numFmts>
  <fonts count="14" x14ac:knownFonts="1">
    <font>
      <sz val="11"/>
      <color theme="1"/>
      <name val="Calibri"/>
      <family val="2"/>
      <scheme val="minor"/>
    </font>
    <font>
      <sz val="11"/>
      <color theme="1"/>
      <name val="Calibri"/>
      <family val="2"/>
      <scheme val="minor"/>
    </font>
    <font>
      <sz val="10"/>
      <name val="Arial"/>
      <family val="2"/>
    </font>
    <font>
      <b/>
      <sz val="11"/>
      <color theme="1"/>
      <name val="Arial"/>
      <family val="2"/>
    </font>
    <font>
      <sz val="11"/>
      <color theme="1"/>
      <name val="Arial"/>
      <family val="2"/>
    </font>
    <font>
      <b/>
      <sz val="11"/>
      <name val="Arial"/>
      <family val="2"/>
    </font>
    <font>
      <b/>
      <sz val="11"/>
      <color rgb="FFFF0000"/>
      <name val="Arial"/>
      <family val="2"/>
    </font>
    <font>
      <b/>
      <vertAlign val="superscript"/>
      <sz val="11"/>
      <color theme="1"/>
      <name val="Arial"/>
      <family val="2"/>
    </font>
    <font>
      <vertAlign val="superscript"/>
      <sz val="11"/>
      <color theme="1"/>
      <name val="Arial"/>
      <family val="2"/>
    </font>
    <font>
      <sz val="11"/>
      <name val="Arial"/>
      <family val="2"/>
    </font>
    <font>
      <b/>
      <sz val="11"/>
      <color indexed="8"/>
      <name val="Arial"/>
      <family val="2"/>
    </font>
    <font>
      <b/>
      <vertAlign val="superscript"/>
      <sz val="11"/>
      <color indexed="8"/>
      <name val="Arial"/>
      <family val="2"/>
    </font>
    <font>
      <sz val="11"/>
      <color indexed="8"/>
      <name val="Arial"/>
      <family val="2"/>
    </font>
    <font>
      <vertAlign val="superscript"/>
      <sz val="10"/>
      <name val="Arial"/>
      <family val="2"/>
    </font>
  </fonts>
  <fills count="2">
    <fill>
      <patternFill patternType="none"/>
    </fill>
    <fill>
      <patternFill patternType="gray125"/>
    </fill>
  </fills>
  <borders count="19">
    <border>
      <left/>
      <right/>
      <top/>
      <bottom/>
      <diagonal/>
    </border>
    <border>
      <left/>
      <right/>
      <top/>
      <bottom style="medium">
        <color auto="1"/>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style="thin">
        <color indexed="64"/>
      </bottom>
      <diagonal/>
    </border>
    <border>
      <left style="medium">
        <color auto="1"/>
      </left>
      <right/>
      <top/>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thin">
        <color indexed="64"/>
      </top>
      <bottom style="thin">
        <color indexed="64"/>
      </bottom>
      <diagonal/>
    </border>
  </borders>
  <cellStyleXfs count="5">
    <xf numFmtId="0" fontId="0" fillId="0" borderId="0"/>
    <xf numFmtId="0" fontId="2" fillId="0" borderId="0"/>
    <xf numFmtId="0" fontId="1" fillId="0" borderId="0"/>
    <xf numFmtId="0" fontId="2" fillId="0" borderId="0"/>
    <xf numFmtId="0" fontId="2" fillId="0" borderId="0"/>
  </cellStyleXfs>
  <cellXfs count="86">
    <xf numFmtId="0" fontId="0" fillId="0" borderId="0" xfId="0"/>
    <xf numFmtId="0" fontId="3" fillId="0" borderId="0" xfId="1" applyFont="1" applyAlignment="1" applyProtection="1">
      <alignment horizontal="center" vertical="top" wrapText="1" readingOrder="1"/>
      <protection locked="0"/>
    </xf>
    <xf numFmtId="0" fontId="4" fillId="0" borderId="0" xfId="2" applyFont="1"/>
    <xf numFmtId="0" fontId="6" fillId="0" borderId="0" xfId="1" applyFont="1" applyAlignment="1" applyProtection="1">
      <alignment horizontal="center" vertical="top" wrapText="1" readingOrder="1"/>
      <protection locked="0"/>
    </xf>
    <xf numFmtId="0" fontId="4" fillId="0" borderId="0" xfId="1" applyFont="1" applyAlignment="1" applyProtection="1">
      <alignment horizontal="center" wrapText="1" readingOrder="1"/>
      <protection locked="0"/>
    </xf>
    <xf numFmtId="0" fontId="3" fillId="0" borderId="4" xfId="3" applyFont="1" applyBorder="1" applyAlignment="1" applyProtection="1">
      <alignment horizontal="centerContinuous" vertical="center" wrapText="1" readingOrder="1"/>
      <protection locked="0"/>
    </xf>
    <xf numFmtId="0" fontId="3" fillId="0" borderId="5" xfId="3" applyFont="1" applyBorder="1" applyAlignment="1" applyProtection="1">
      <alignment horizontal="centerContinuous" vertical="center" wrapText="1" readingOrder="1"/>
      <protection locked="0"/>
    </xf>
    <xf numFmtId="0" fontId="4" fillId="0" borderId="0" xfId="1" applyFont="1" applyAlignment="1" applyProtection="1">
      <alignment horizontal="center" vertical="center" wrapText="1" readingOrder="1"/>
      <protection locked="0"/>
    </xf>
    <xf numFmtId="0" fontId="3" fillId="0" borderId="1" xfId="3" applyFont="1" applyBorder="1" applyAlignment="1" applyProtection="1">
      <alignment horizontal="right" vertical="top" wrapText="1" readingOrder="1"/>
      <protection locked="0"/>
    </xf>
    <xf numFmtId="0" fontId="4" fillId="0" borderId="0" xfId="1" applyFont="1" applyAlignment="1" applyProtection="1">
      <alignment horizontal="right" wrapText="1" readingOrder="1"/>
      <protection locked="0"/>
    </xf>
    <xf numFmtId="164" fontId="3" fillId="0" borderId="6" xfId="1" applyNumberFormat="1" applyFont="1" applyBorder="1" applyAlignment="1" applyProtection="1">
      <alignment vertical="top" readingOrder="1"/>
      <protection locked="0"/>
    </xf>
    <xf numFmtId="0" fontId="3" fillId="0" borderId="0" xfId="1" applyFont="1" applyAlignment="1" applyProtection="1">
      <alignment horizontal="right" vertical="top" wrapText="1" readingOrder="1"/>
      <protection locked="0"/>
    </xf>
    <xf numFmtId="166" fontId="9" fillId="0" borderId="6" xfId="2" applyNumberFormat="1" applyFont="1" applyBorder="1"/>
    <xf numFmtId="166" fontId="4" fillId="0" borderId="6" xfId="1" applyNumberFormat="1" applyFont="1" applyBorder="1" applyAlignment="1" applyProtection="1">
      <alignment vertical="top" readingOrder="1"/>
      <protection locked="0"/>
    </xf>
    <xf numFmtId="164" fontId="4" fillId="0" borderId="0" xfId="2" applyNumberFormat="1" applyFont="1"/>
    <xf numFmtId="0" fontId="4" fillId="0" borderId="0" xfId="1" applyFont="1" applyAlignment="1" applyProtection="1">
      <alignment horizontal="right" vertical="top" wrapText="1" readingOrder="1"/>
      <protection locked="0"/>
    </xf>
    <xf numFmtId="164" fontId="3" fillId="0" borderId="8" xfId="1" applyNumberFormat="1" applyFont="1" applyBorder="1" applyAlignment="1" applyProtection="1">
      <alignment readingOrder="1"/>
      <protection locked="0"/>
    </xf>
    <xf numFmtId="164" fontId="3" fillId="0" borderId="10" xfId="1" applyNumberFormat="1" applyFont="1" applyBorder="1" applyAlignment="1" applyProtection="1">
      <alignment readingOrder="1"/>
      <protection locked="0"/>
    </xf>
    <xf numFmtId="164" fontId="3" fillId="0" borderId="8" xfId="1" applyNumberFormat="1" applyFont="1" applyBorder="1" applyAlignment="1" applyProtection="1">
      <alignment horizontal="right" readingOrder="1"/>
      <protection locked="0"/>
    </xf>
    <xf numFmtId="165" fontId="3" fillId="0" borderId="8" xfId="1" applyNumberFormat="1" applyFont="1" applyBorder="1" applyAlignment="1" applyProtection="1">
      <alignment horizontal="right" readingOrder="1"/>
      <protection locked="0"/>
    </xf>
    <xf numFmtId="0" fontId="12" fillId="0" borderId="8" xfId="4" applyFont="1" applyBorder="1" applyAlignment="1" applyProtection="1">
      <alignment wrapText="1" readingOrder="1"/>
      <protection locked="0"/>
    </xf>
    <xf numFmtId="166" fontId="4" fillId="0" borderId="8" xfId="1" applyNumberFormat="1" applyFont="1" applyBorder="1" applyAlignment="1" applyProtection="1">
      <alignment readingOrder="1"/>
      <protection locked="0"/>
    </xf>
    <xf numFmtId="166" fontId="4" fillId="0" borderId="10" xfId="1" applyNumberFormat="1" applyFont="1" applyBorder="1" applyAlignment="1" applyProtection="1">
      <alignment readingOrder="1"/>
      <protection locked="0"/>
    </xf>
    <xf numFmtId="166" fontId="4" fillId="0" borderId="8" xfId="1" applyNumberFormat="1" applyFont="1" applyBorder="1" applyAlignment="1" applyProtection="1">
      <alignment horizontal="right" readingOrder="1"/>
      <protection locked="0"/>
    </xf>
    <xf numFmtId="165" fontId="4" fillId="0" borderId="8" xfId="1" applyNumberFormat="1" applyFont="1" applyBorder="1" applyAlignment="1" applyProtection="1">
      <alignment horizontal="right" readingOrder="1"/>
      <protection locked="0"/>
    </xf>
    <xf numFmtId="7" fontId="4" fillId="0" borderId="0" xfId="1" applyNumberFormat="1" applyFont="1" applyAlignment="1" applyProtection="1">
      <alignment horizontal="right" wrapText="1" readingOrder="1"/>
      <protection locked="0"/>
    </xf>
    <xf numFmtId="164" fontId="3" fillId="0" borderId="1" xfId="1" applyNumberFormat="1" applyFont="1" applyBorder="1" applyAlignment="1" applyProtection="1">
      <alignment readingOrder="1"/>
      <protection locked="0"/>
    </xf>
    <xf numFmtId="164" fontId="3" fillId="0" borderId="9" xfId="1" applyNumberFormat="1" applyFont="1" applyBorder="1" applyAlignment="1" applyProtection="1">
      <alignment readingOrder="1"/>
      <protection locked="0"/>
    </xf>
    <xf numFmtId="164" fontId="3" fillId="0" borderId="1" xfId="1" applyNumberFormat="1" applyFont="1" applyBorder="1" applyAlignment="1" applyProtection="1">
      <alignment horizontal="right" readingOrder="1"/>
      <protection locked="0"/>
    </xf>
    <xf numFmtId="165" fontId="3" fillId="0" borderId="1" xfId="1" applyNumberFormat="1" applyFont="1" applyBorder="1" applyAlignment="1" applyProtection="1">
      <alignment horizontal="right" readingOrder="1"/>
      <protection locked="0"/>
    </xf>
    <xf numFmtId="0" fontId="3" fillId="0" borderId="0" xfId="1" applyFont="1" applyAlignment="1" applyProtection="1">
      <alignment horizontal="right" wrapText="1" readingOrder="1"/>
      <protection locked="0"/>
    </xf>
    <xf numFmtId="0" fontId="3" fillId="0" borderId="1" xfId="3" applyFont="1" applyBorder="1" applyAlignment="1" applyProtection="1">
      <alignment horizontal="right" wrapText="1" readingOrder="1"/>
      <protection locked="0"/>
    </xf>
    <xf numFmtId="0" fontId="3" fillId="0" borderId="12" xfId="3" applyFont="1" applyBorder="1" applyAlignment="1" applyProtection="1">
      <alignment horizontal="centerContinuous" vertical="center" wrapText="1" readingOrder="1"/>
      <protection locked="0"/>
    </xf>
    <xf numFmtId="0" fontId="3" fillId="0" borderId="16" xfId="3" applyFont="1" applyBorder="1" applyAlignment="1" applyProtection="1">
      <alignment horizontal="right" vertical="top" wrapText="1" readingOrder="1"/>
      <protection locked="0"/>
    </xf>
    <xf numFmtId="164" fontId="3" fillId="0" borderId="0" xfId="1" applyNumberFormat="1" applyFont="1" applyBorder="1" applyAlignment="1" applyProtection="1">
      <alignment vertical="top" readingOrder="1"/>
      <protection locked="0"/>
    </xf>
    <xf numFmtId="164" fontId="3" fillId="0" borderId="0" xfId="1" applyNumberFormat="1" applyFont="1" applyBorder="1" applyAlignment="1" applyProtection="1">
      <alignment horizontal="right" vertical="top" readingOrder="1"/>
      <protection locked="0"/>
    </xf>
    <xf numFmtId="165" fontId="3" fillId="0" borderId="0" xfId="1" applyNumberFormat="1" applyFont="1" applyBorder="1" applyAlignment="1" applyProtection="1">
      <alignment horizontal="right" vertical="top" readingOrder="1"/>
      <protection locked="0"/>
    </xf>
    <xf numFmtId="165" fontId="3" fillId="0" borderId="17" xfId="1" applyNumberFormat="1" applyFont="1" applyBorder="1" applyAlignment="1" applyProtection="1">
      <alignment horizontal="right" vertical="top" readingOrder="1"/>
      <protection locked="0"/>
    </xf>
    <xf numFmtId="0" fontId="4" fillId="0" borderId="13" xfId="1" applyFont="1" applyBorder="1" applyAlignment="1" applyProtection="1">
      <alignment vertical="top" wrapText="1" readingOrder="1"/>
      <protection locked="0"/>
    </xf>
    <xf numFmtId="0" fontId="4" fillId="0" borderId="0" xfId="1" applyFont="1" applyBorder="1" applyAlignment="1" applyProtection="1">
      <alignment vertical="top" wrapText="1" readingOrder="1"/>
      <protection locked="0"/>
    </xf>
    <xf numFmtId="166" fontId="9" fillId="0" borderId="0" xfId="2" applyNumberFormat="1" applyFont="1" applyBorder="1"/>
    <xf numFmtId="166" fontId="4" fillId="0" borderId="0" xfId="1" applyNumberFormat="1" applyFont="1" applyBorder="1" applyAlignment="1" applyProtection="1">
      <alignment horizontal="right" vertical="top" readingOrder="1"/>
      <protection locked="0"/>
    </xf>
    <xf numFmtId="165" fontId="4" fillId="0" borderId="0" xfId="1" applyNumberFormat="1" applyFont="1" applyBorder="1" applyAlignment="1" applyProtection="1">
      <alignment horizontal="right" vertical="top" readingOrder="1"/>
      <protection locked="0"/>
    </xf>
    <xf numFmtId="165" fontId="4" fillId="0" borderId="17" xfId="1" applyNumberFormat="1" applyFont="1" applyBorder="1" applyAlignment="1" applyProtection="1">
      <alignment horizontal="right" vertical="top" readingOrder="1"/>
      <protection locked="0"/>
    </xf>
    <xf numFmtId="0" fontId="4" fillId="0" borderId="13" xfId="1" applyFont="1" applyBorder="1" applyAlignment="1">
      <alignment vertical="top" readingOrder="1"/>
    </xf>
    <xf numFmtId="166" fontId="4" fillId="0" borderId="0" xfId="1" applyNumberFormat="1" applyFont="1" applyBorder="1" applyAlignment="1" applyProtection="1">
      <alignment vertical="top" readingOrder="1"/>
      <protection locked="0"/>
    </xf>
    <xf numFmtId="0" fontId="9" fillId="0" borderId="0" xfId="1" applyFont="1" applyBorder="1" applyAlignment="1" applyProtection="1">
      <alignment vertical="top" wrapText="1" readingOrder="1"/>
      <protection locked="0"/>
    </xf>
    <xf numFmtId="0" fontId="3" fillId="0" borderId="13" xfId="1" applyFont="1" applyBorder="1" applyAlignment="1">
      <alignment vertical="top" wrapText="1" readingOrder="1"/>
    </xf>
    <xf numFmtId="0" fontId="4" fillId="0" borderId="0" xfId="1" applyFont="1" applyBorder="1" applyAlignment="1">
      <alignment vertical="top" readingOrder="1"/>
    </xf>
    <xf numFmtId="165" fontId="3" fillId="0" borderId="14" xfId="1" applyNumberFormat="1" applyFont="1" applyBorder="1" applyAlignment="1" applyProtection="1">
      <alignment horizontal="right" readingOrder="1"/>
      <protection locked="0"/>
    </xf>
    <xf numFmtId="0" fontId="4" fillId="0" borderId="18" xfId="1" applyFont="1" applyBorder="1" applyAlignment="1">
      <alignment readingOrder="1"/>
    </xf>
    <xf numFmtId="165" fontId="4" fillId="0" borderId="14" xfId="1" applyNumberFormat="1" applyFont="1" applyBorder="1" applyAlignment="1" applyProtection="1">
      <alignment horizontal="right" readingOrder="1"/>
      <protection locked="0"/>
    </xf>
    <xf numFmtId="165" fontId="3" fillId="0" borderId="16" xfId="1" applyNumberFormat="1" applyFont="1" applyBorder="1" applyAlignment="1" applyProtection="1">
      <alignment horizontal="right" readingOrder="1"/>
      <protection locked="0"/>
    </xf>
    <xf numFmtId="0" fontId="2" fillId="0" borderId="0" xfId="1" applyAlignment="1">
      <alignment horizontal="left" vertical="top" wrapText="1"/>
    </xf>
    <xf numFmtId="0" fontId="3" fillId="0" borderId="13" xfId="1" applyFont="1" applyBorder="1" applyAlignment="1">
      <alignment vertical="top" wrapText="1" readingOrder="1"/>
    </xf>
    <xf numFmtId="0" fontId="3" fillId="0" borderId="0" xfId="1" applyFont="1" applyBorder="1" applyAlignment="1">
      <alignment vertical="top" readingOrder="1"/>
    </xf>
    <xf numFmtId="0" fontId="10" fillId="0" borderId="13" xfId="4" applyFont="1" applyBorder="1" applyAlignment="1" applyProtection="1">
      <alignment horizontal="left" wrapText="1" readingOrder="1"/>
      <protection locked="0"/>
    </xf>
    <xf numFmtId="0" fontId="10" fillId="0" borderId="0" xfId="4" applyFont="1" applyBorder="1" applyAlignment="1" applyProtection="1">
      <alignment horizontal="left" wrapText="1" readingOrder="1"/>
      <protection locked="0"/>
    </xf>
    <xf numFmtId="0" fontId="3" fillId="0" borderId="13" xfId="1" applyFont="1" applyBorder="1" applyAlignment="1" applyProtection="1">
      <alignment vertical="top" wrapText="1" readingOrder="1"/>
      <protection locked="0"/>
    </xf>
    <xf numFmtId="0" fontId="3" fillId="0" borderId="0" xfId="1" applyFont="1" applyBorder="1" applyAlignment="1" applyProtection="1">
      <alignment vertical="top" wrapText="1" readingOrder="1"/>
      <protection locked="0"/>
    </xf>
    <xf numFmtId="0" fontId="3" fillId="0" borderId="18" xfId="1" applyFont="1" applyBorder="1" applyAlignment="1">
      <alignment readingOrder="1"/>
    </xf>
    <xf numFmtId="0" fontId="3" fillId="0" borderId="8" xfId="1" applyFont="1" applyBorder="1" applyAlignment="1">
      <alignment readingOrder="1"/>
    </xf>
    <xf numFmtId="0" fontId="3" fillId="0" borderId="15" xfId="1" applyFont="1" applyBorder="1" applyAlignment="1" applyProtection="1">
      <alignment wrapText="1" readingOrder="1"/>
      <protection locked="0"/>
    </xf>
    <xf numFmtId="0" fontId="3" fillId="0" borderId="1" xfId="1" applyFont="1" applyBorder="1" applyAlignment="1" applyProtection="1">
      <alignment wrapText="1" readingOrder="1"/>
      <protection locked="0"/>
    </xf>
    <xf numFmtId="0" fontId="3" fillId="0" borderId="13" xfId="1" applyFont="1" applyBorder="1" applyAlignment="1">
      <alignment horizontal="left" vertical="top" readingOrder="1"/>
    </xf>
    <xf numFmtId="0" fontId="3" fillId="0" borderId="0" xfId="1" applyFont="1" applyBorder="1" applyAlignment="1">
      <alignment horizontal="left" vertical="top" readingOrder="1"/>
    </xf>
    <xf numFmtId="0" fontId="3" fillId="0" borderId="13" xfId="1" applyFont="1" applyBorder="1" applyAlignment="1">
      <alignment vertical="top" readingOrder="1"/>
    </xf>
    <xf numFmtId="0" fontId="3" fillId="0" borderId="0" xfId="1" applyFont="1" applyAlignment="1" applyProtection="1">
      <alignment horizontal="center" vertical="top" wrapText="1" readingOrder="1"/>
      <protection locked="0"/>
    </xf>
    <xf numFmtId="0" fontId="5" fillId="0" borderId="0" xfId="1" applyFont="1" applyAlignment="1" applyProtection="1">
      <alignment horizontal="center" vertical="top" wrapText="1" readingOrder="1"/>
      <protection locked="0"/>
    </xf>
    <xf numFmtId="0" fontId="4" fillId="0" borderId="1" xfId="1" applyFont="1" applyBorder="1" applyAlignment="1" applyProtection="1">
      <alignment horizontal="center" wrapText="1" readingOrder="1"/>
      <protection locked="0"/>
    </xf>
    <xf numFmtId="0" fontId="4" fillId="0" borderId="11" xfId="1" applyFont="1" applyBorder="1" applyAlignment="1" applyProtection="1">
      <alignment horizontal="center" vertical="top" wrapText="1" readingOrder="1"/>
      <protection locked="0"/>
    </xf>
    <xf numFmtId="0" fontId="4" fillId="0" borderId="2" xfId="1" applyFont="1" applyBorder="1" applyAlignment="1" applyProtection="1">
      <alignment horizontal="center" vertical="top" wrapText="1" readingOrder="1"/>
      <protection locked="0"/>
    </xf>
    <xf numFmtId="0" fontId="4" fillId="0" borderId="13" xfId="1" applyFont="1" applyBorder="1" applyAlignment="1" applyProtection="1">
      <alignment horizontal="center" vertical="top" wrapText="1" readingOrder="1"/>
      <protection locked="0"/>
    </xf>
    <xf numFmtId="0" fontId="4" fillId="0" borderId="0" xfId="1" applyFont="1" applyBorder="1" applyAlignment="1" applyProtection="1">
      <alignment horizontal="center" vertical="top" wrapText="1" readingOrder="1"/>
      <protection locked="0"/>
    </xf>
    <xf numFmtId="0" fontId="4" fillId="0" borderId="15" xfId="1" applyFont="1" applyBorder="1" applyAlignment="1" applyProtection="1">
      <alignment horizontal="center" vertical="top" wrapText="1" readingOrder="1"/>
      <protection locked="0"/>
    </xf>
    <xf numFmtId="0" fontId="4" fillId="0" borderId="1" xfId="1" applyFont="1" applyBorder="1" applyAlignment="1" applyProtection="1">
      <alignment horizontal="center" vertical="top" wrapText="1" readingOrder="1"/>
      <protection locked="0"/>
    </xf>
    <xf numFmtId="0" fontId="3" fillId="0" borderId="2" xfId="3" applyFont="1" applyBorder="1" applyAlignment="1" applyProtection="1">
      <alignment horizontal="right" wrapText="1" readingOrder="1"/>
      <protection locked="0"/>
    </xf>
    <xf numFmtId="0" fontId="3" fillId="0" borderId="0" xfId="3" applyFont="1" applyBorder="1" applyAlignment="1" applyProtection="1">
      <alignment horizontal="right" wrapText="1" readingOrder="1"/>
      <protection locked="0"/>
    </xf>
    <xf numFmtId="0" fontId="3" fillId="0" borderId="1" xfId="3" applyFont="1" applyBorder="1" applyAlignment="1" applyProtection="1">
      <alignment horizontal="right" wrapText="1" readingOrder="1"/>
      <protection locked="0"/>
    </xf>
    <xf numFmtId="0" fontId="3" fillId="0" borderId="3" xfId="3" applyFont="1" applyBorder="1" applyAlignment="1" applyProtection="1">
      <alignment horizontal="right" wrapText="1" readingOrder="1"/>
      <protection locked="0"/>
    </xf>
    <xf numFmtId="0" fontId="3" fillId="0" borderId="6" xfId="3" applyFont="1" applyBorder="1" applyAlignment="1" applyProtection="1">
      <alignment horizontal="right" wrapText="1" readingOrder="1"/>
      <protection locked="0"/>
    </xf>
    <xf numFmtId="0" fontId="3" fillId="0" borderId="9" xfId="3" applyFont="1" applyBorder="1" applyAlignment="1" applyProtection="1">
      <alignment horizontal="right" wrapText="1" readingOrder="1"/>
      <protection locked="0"/>
    </xf>
    <xf numFmtId="0" fontId="3" fillId="0" borderId="7" xfId="3" applyFont="1" applyBorder="1" applyAlignment="1" applyProtection="1">
      <alignment horizontal="center" wrapText="1" readingOrder="1"/>
      <protection locked="0"/>
    </xf>
    <xf numFmtId="0" fontId="3" fillId="0" borderId="8" xfId="3" applyFont="1" applyBorder="1" applyAlignment="1" applyProtection="1">
      <alignment horizontal="center" wrapText="1" readingOrder="1"/>
      <protection locked="0"/>
    </xf>
    <xf numFmtId="0" fontId="3" fillId="0" borderId="8" xfId="3" applyFont="1" applyBorder="1" applyAlignment="1" applyProtection="1">
      <alignment horizontal="center" vertical="center" wrapText="1" readingOrder="1"/>
      <protection locked="0"/>
    </xf>
    <xf numFmtId="0" fontId="3" fillId="0" borderId="14" xfId="3" applyFont="1" applyBorder="1" applyAlignment="1" applyProtection="1">
      <alignment horizontal="center" vertical="center" wrapText="1" readingOrder="1"/>
      <protection locked="0"/>
    </xf>
  </cellXfs>
  <cellStyles count="5">
    <cellStyle name="Normal" xfId="0" builtinId="0"/>
    <cellStyle name="Normal 2" xfId="3" xr:uid="{8210BBDE-6511-434C-B368-DFBF5C7144D8}"/>
    <cellStyle name="Normal 3 2" xfId="1" xr:uid="{8F0D01E5-27FE-4640-AF9F-E05A0D3C762C}"/>
    <cellStyle name="Normal 4" xfId="4" xr:uid="{468B1E03-67C9-4FDE-AC37-3FD01303DF41}"/>
    <cellStyle name="Normal 6" xfId="2" xr:uid="{4E6B0DFA-5FA2-4121-8392-06618B8A56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64782-C7F1-4720-823B-086FF5A1890E}">
  <dimension ref="A1:K36"/>
  <sheetViews>
    <sheetView showGridLines="0" tabSelected="1" zoomScale="80" zoomScaleNormal="80" workbookViewId="0">
      <selection sqref="A1:I1"/>
    </sheetView>
  </sheetViews>
  <sheetFormatPr defaultColWidth="8.81640625" defaultRowHeight="14" x14ac:dyDescent="0.3"/>
  <cols>
    <col min="1" max="1" width="2.54296875" style="2" customWidth="1"/>
    <col min="2" max="2" width="53" style="2" customWidth="1"/>
    <col min="3" max="3" width="11.81640625" style="2" customWidth="1"/>
    <col min="4" max="4" width="12.1796875" style="2" customWidth="1"/>
    <col min="5" max="5" width="12.54296875" style="2" customWidth="1"/>
    <col min="6" max="9" width="11.54296875" style="2" customWidth="1"/>
    <col min="10" max="10" width="10.08984375" style="2" bestFit="1" customWidth="1"/>
    <col min="11" max="11" width="10.1796875" style="2" bestFit="1" customWidth="1"/>
    <col min="12" max="12" width="9.54296875" style="2" bestFit="1" customWidth="1"/>
    <col min="13" max="16384" width="8.81640625" style="2"/>
  </cols>
  <sheetData>
    <row r="1" spans="1:11" ht="15" customHeight="1" x14ac:dyDescent="0.3">
      <c r="A1" s="67" t="s">
        <v>0</v>
      </c>
      <c r="B1" s="67"/>
      <c r="C1" s="67"/>
      <c r="D1" s="67"/>
      <c r="E1" s="67"/>
      <c r="F1" s="67"/>
      <c r="G1" s="67"/>
      <c r="H1" s="67"/>
      <c r="I1" s="67"/>
      <c r="J1" s="1"/>
    </row>
    <row r="2" spans="1:11" ht="15" customHeight="1" x14ac:dyDescent="0.3">
      <c r="A2" s="67" t="s">
        <v>1</v>
      </c>
      <c r="B2" s="67"/>
      <c r="C2" s="67"/>
      <c r="D2" s="67"/>
      <c r="E2" s="67"/>
      <c r="F2" s="67"/>
      <c r="G2" s="67"/>
      <c r="H2" s="67"/>
      <c r="I2" s="67"/>
      <c r="J2" s="1"/>
    </row>
    <row r="3" spans="1:11" ht="16.75" customHeight="1" x14ac:dyDescent="0.3">
      <c r="A3" s="68" t="s">
        <v>2</v>
      </c>
      <c r="B3" s="68"/>
      <c r="C3" s="68"/>
      <c r="D3" s="68"/>
      <c r="E3" s="68"/>
      <c r="F3" s="68"/>
      <c r="G3" s="68"/>
      <c r="H3" s="68"/>
      <c r="I3" s="68"/>
      <c r="J3" s="3"/>
    </row>
    <row r="4" spans="1:11" ht="15" customHeight="1" thickBot="1" x14ac:dyDescent="0.35">
      <c r="A4" s="69" t="s">
        <v>3</v>
      </c>
      <c r="B4" s="69"/>
      <c r="C4" s="69"/>
      <c r="D4" s="69"/>
      <c r="E4" s="69"/>
      <c r="F4" s="69"/>
      <c r="G4" s="69"/>
      <c r="H4" s="69"/>
      <c r="I4" s="69"/>
      <c r="J4" s="4"/>
    </row>
    <row r="5" spans="1:11" ht="15" customHeight="1" x14ac:dyDescent="0.3">
      <c r="A5" s="70"/>
      <c r="B5" s="71"/>
      <c r="C5" s="76" t="s">
        <v>4</v>
      </c>
      <c r="D5" s="76" t="s">
        <v>5</v>
      </c>
      <c r="E5" s="79" t="s">
        <v>6</v>
      </c>
      <c r="F5" s="5" t="s">
        <v>7</v>
      </c>
      <c r="G5" s="6"/>
      <c r="H5" s="6"/>
      <c r="I5" s="32"/>
      <c r="J5" s="7"/>
    </row>
    <row r="6" spans="1:11" ht="15" customHeight="1" x14ac:dyDescent="0.3">
      <c r="A6" s="72"/>
      <c r="B6" s="73"/>
      <c r="C6" s="77"/>
      <c r="D6" s="77"/>
      <c r="E6" s="80"/>
      <c r="F6" s="82" t="s">
        <v>8</v>
      </c>
      <c r="G6" s="83"/>
      <c r="H6" s="84" t="s">
        <v>9</v>
      </c>
      <c r="I6" s="85"/>
      <c r="J6" s="7"/>
    </row>
    <row r="7" spans="1:11" ht="15" customHeight="1" thickBot="1" x14ac:dyDescent="0.35">
      <c r="A7" s="74"/>
      <c r="B7" s="75"/>
      <c r="C7" s="78"/>
      <c r="D7" s="78"/>
      <c r="E7" s="81"/>
      <c r="F7" s="31" t="s">
        <v>10</v>
      </c>
      <c r="G7" s="31" t="s">
        <v>11</v>
      </c>
      <c r="H7" s="8" t="s">
        <v>10</v>
      </c>
      <c r="I7" s="33" t="s">
        <v>11</v>
      </c>
      <c r="J7" s="9"/>
    </row>
    <row r="8" spans="1:11" ht="15" customHeight="1" x14ac:dyDescent="0.3">
      <c r="A8" s="58" t="s">
        <v>39</v>
      </c>
      <c r="B8" s="59"/>
      <c r="C8" s="34">
        <v>912.76555200000007</v>
      </c>
      <c r="D8" s="34">
        <v>947.27</v>
      </c>
      <c r="E8" s="10">
        <v>950.21</v>
      </c>
      <c r="F8" s="35">
        <f>E8-C8</f>
        <v>37.444447999999966</v>
      </c>
      <c r="G8" s="36">
        <f>IF(C8=0,"N/A",F8/C8)</f>
        <v>4.102307314069184E-2</v>
      </c>
      <c r="H8" s="35">
        <f t="shared" ref="H8:H29" si="0">E8-D8</f>
        <v>2.9400000000000546</v>
      </c>
      <c r="I8" s="37">
        <f t="shared" ref="I8:I29" si="1">IF(D8=0,"N/A",H8/D8)</f>
        <v>3.1036557686826929E-3</v>
      </c>
      <c r="J8" s="11"/>
    </row>
    <row r="9" spans="1:11" x14ac:dyDescent="0.3">
      <c r="A9" s="58" t="s">
        <v>12</v>
      </c>
      <c r="B9" s="59"/>
      <c r="C9" s="34">
        <f>SUM(C10:C11)</f>
        <v>162.29958600000001</v>
      </c>
      <c r="D9" s="34">
        <f>SUM(D10:D11)</f>
        <v>169.15</v>
      </c>
      <c r="E9" s="10">
        <f>SUM(E10:E11)</f>
        <v>183.35</v>
      </c>
      <c r="F9" s="35">
        <f t="shared" ref="F9:F29" si="2">E9-C9</f>
        <v>21.050413999999989</v>
      </c>
      <c r="G9" s="36">
        <f t="shared" ref="G9:G29" si="3">IF(C9=0,"N/A",F9/C9)</f>
        <v>0.12970097163402491</v>
      </c>
      <c r="H9" s="35">
        <f t="shared" si="0"/>
        <v>14.199999999999989</v>
      </c>
      <c r="I9" s="37">
        <f t="shared" si="1"/>
        <v>8.3949157552468151E-2</v>
      </c>
      <c r="J9" s="9"/>
    </row>
    <row r="10" spans="1:11" ht="16.5" x14ac:dyDescent="0.3">
      <c r="A10" s="38"/>
      <c r="B10" s="39" t="s">
        <v>13</v>
      </c>
      <c r="C10" s="40">
        <v>153.869586</v>
      </c>
      <c r="D10" s="40">
        <f>240-D13</f>
        <v>163.75</v>
      </c>
      <c r="E10" s="12">
        <f>248-E13</f>
        <v>171.75</v>
      </c>
      <c r="F10" s="41">
        <f t="shared" si="2"/>
        <v>17.880414000000002</v>
      </c>
      <c r="G10" s="42">
        <f t="shared" si="3"/>
        <v>0.11620499193388356</v>
      </c>
      <c r="H10" s="41">
        <f t="shared" si="0"/>
        <v>8</v>
      </c>
      <c r="I10" s="43">
        <f t="shared" si="1"/>
        <v>4.8854961832061068E-2</v>
      </c>
    </row>
    <row r="11" spans="1:11" ht="16.5" x14ac:dyDescent="0.3">
      <c r="A11" s="44"/>
      <c r="B11" s="39" t="s">
        <v>14</v>
      </c>
      <c r="C11" s="45">
        <v>8.43</v>
      </c>
      <c r="D11" s="45">
        <v>5.4</v>
      </c>
      <c r="E11" s="13">
        <v>11.6</v>
      </c>
      <c r="F11" s="41">
        <f t="shared" si="2"/>
        <v>3.17</v>
      </c>
      <c r="G11" s="42">
        <f t="shared" si="3"/>
        <v>0.37603795966785292</v>
      </c>
      <c r="H11" s="41">
        <f t="shared" si="0"/>
        <v>6.1999999999999993</v>
      </c>
      <c r="I11" s="43">
        <f t="shared" si="1"/>
        <v>1.1481481481481479</v>
      </c>
    </row>
    <row r="12" spans="1:11" ht="16.5" x14ac:dyDescent="0.3">
      <c r="A12" s="64" t="s">
        <v>40</v>
      </c>
      <c r="B12" s="65"/>
      <c r="C12" s="34">
        <f>SUM(C13:C15)</f>
        <v>102.21316999999999</v>
      </c>
      <c r="D12" s="34">
        <f>SUM(D13:D15)</f>
        <v>160.98000000000002</v>
      </c>
      <c r="E12" s="10">
        <f t="shared" ref="E12" si="4">SUM(E13:E15)</f>
        <v>179.99</v>
      </c>
      <c r="F12" s="35">
        <f t="shared" si="2"/>
        <v>77.776830000000018</v>
      </c>
      <c r="G12" s="36">
        <f t="shared" si="3"/>
        <v>0.76092767693243468</v>
      </c>
      <c r="H12" s="35">
        <f t="shared" si="0"/>
        <v>19.009999999999991</v>
      </c>
      <c r="I12" s="37">
        <f t="shared" si="1"/>
        <v>0.11808920362777978</v>
      </c>
    </row>
    <row r="13" spans="1:11" x14ac:dyDescent="0.3">
      <c r="A13" s="44"/>
      <c r="B13" s="39" t="s">
        <v>15</v>
      </c>
      <c r="C13" s="45">
        <v>0</v>
      </c>
      <c r="D13" s="45">
        <v>76.25</v>
      </c>
      <c r="E13" s="13">
        <v>76.25</v>
      </c>
      <c r="F13" s="41">
        <f t="shared" si="2"/>
        <v>76.25</v>
      </c>
      <c r="G13" s="42" t="str">
        <f t="shared" si="3"/>
        <v>N/A</v>
      </c>
      <c r="H13" s="41">
        <f t="shared" si="0"/>
        <v>0</v>
      </c>
      <c r="I13" s="43">
        <f t="shared" si="1"/>
        <v>0</v>
      </c>
      <c r="J13" s="9"/>
    </row>
    <row r="14" spans="1:11" x14ac:dyDescent="0.3">
      <c r="A14" s="44"/>
      <c r="B14" s="46" t="s">
        <v>16</v>
      </c>
      <c r="C14" s="45">
        <v>30.369757</v>
      </c>
      <c r="D14" s="45">
        <v>32.67</v>
      </c>
      <c r="E14" s="13">
        <v>50</v>
      </c>
      <c r="F14" s="41">
        <f t="shared" si="2"/>
        <v>19.630243</v>
      </c>
      <c r="G14" s="42">
        <f t="shared" si="3"/>
        <v>0.64637471416053804</v>
      </c>
      <c r="H14" s="41">
        <f t="shared" si="0"/>
        <v>17.329999999999998</v>
      </c>
      <c r="I14" s="43">
        <f t="shared" si="1"/>
        <v>0.53045607591062127</v>
      </c>
      <c r="J14" s="9"/>
    </row>
    <row r="15" spans="1:11" x14ac:dyDescent="0.3">
      <c r="A15" s="44"/>
      <c r="B15" s="39" t="s">
        <v>17</v>
      </c>
      <c r="C15" s="45">
        <v>71.843412999999998</v>
      </c>
      <c r="D15" s="45">
        <v>52.06</v>
      </c>
      <c r="E15" s="13">
        <v>53.74</v>
      </c>
      <c r="F15" s="41">
        <f t="shared" si="2"/>
        <v>-18.103412999999996</v>
      </c>
      <c r="G15" s="42">
        <f t="shared" si="3"/>
        <v>-0.25198431204820398</v>
      </c>
      <c r="H15" s="41">
        <f t="shared" si="0"/>
        <v>1.6799999999999997</v>
      </c>
      <c r="I15" s="43">
        <f t="shared" si="1"/>
        <v>3.2270457164809828E-2</v>
      </c>
      <c r="J15" s="9"/>
    </row>
    <row r="16" spans="1:11" x14ac:dyDescent="0.3">
      <c r="A16" s="66" t="s">
        <v>18</v>
      </c>
      <c r="B16" s="55"/>
      <c r="C16" s="34">
        <v>75.372849000000002</v>
      </c>
      <c r="D16" s="34">
        <v>75</v>
      </c>
      <c r="E16" s="10">
        <v>89.85</v>
      </c>
      <c r="F16" s="35">
        <f t="shared" si="2"/>
        <v>14.477150999999992</v>
      </c>
      <c r="G16" s="36">
        <f t="shared" si="3"/>
        <v>0.19207381957924918</v>
      </c>
      <c r="H16" s="35">
        <f t="shared" si="0"/>
        <v>14.849999999999994</v>
      </c>
      <c r="I16" s="37">
        <f t="shared" si="1"/>
        <v>0.19799999999999993</v>
      </c>
      <c r="J16" s="9"/>
      <c r="K16" s="14"/>
    </row>
    <row r="17" spans="1:11" ht="16" x14ac:dyDescent="0.3">
      <c r="A17" s="66" t="s">
        <v>19</v>
      </c>
      <c r="B17" s="55"/>
      <c r="C17" s="34">
        <f>77+50.15426+8.633892</f>
        <v>135.788152</v>
      </c>
      <c r="D17" s="34">
        <f>77+53+7.3</f>
        <v>137.30000000000001</v>
      </c>
      <c r="E17" s="10">
        <f>77.1+58+8</f>
        <v>143.1</v>
      </c>
      <c r="F17" s="35">
        <f t="shared" si="2"/>
        <v>7.3118479999999977</v>
      </c>
      <c r="G17" s="36">
        <f t="shared" si="3"/>
        <v>5.3847466751001945E-2</v>
      </c>
      <c r="H17" s="35">
        <f t="shared" si="0"/>
        <v>5.7999999999999829</v>
      </c>
      <c r="I17" s="37">
        <f t="shared" si="1"/>
        <v>4.2243262927894994E-2</v>
      </c>
      <c r="J17" s="9"/>
    </row>
    <row r="18" spans="1:11" ht="31" customHeight="1" x14ac:dyDescent="0.3">
      <c r="A18" s="54" t="s">
        <v>20</v>
      </c>
      <c r="B18" s="55"/>
      <c r="C18" s="34">
        <f>150.278537-3.5</f>
        <v>146.778537</v>
      </c>
      <c r="D18" s="34">
        <f>134.25-3.6</f>
        <v>130.65</v>
      </c>
      <c r="E18" s="10">
        <f>144.25-3.6</f>
        <v>140.65</v>
      </c>
      <c r="F18" s="35">
        <f t="shared" si="2"/>
        <v>-6.1285369999999944</v>
      </c>
      <c r="G18" s="36">
        <f t="shared" si="3"/>
        <v>-4.1753631867852685E-2</v>
      </c>
      <c r="H18" s="35">
        <f t="shared" si="0"/>
        <v>10</v>
      </c>
      <c r="I18" s="37">
        <f t="shared" si="1"/>
        <v>7.6540375047837728E-2</v>
      </c>
      <c r="J18" s="9"/>
    </row>
    <row r="19" spans="1:11" ht="15.5" customHeight="1" x14ac:dyDescent="0.3">
      <c r="A19" s="56" t="s">
        <v>21</v>
      </c>
      <c r="B19" s="57"/>
      <c r="C19" s="34">
        <f>SUM(C20:C25)</f>
        <v>217.72759500000001</v>
      </c>
      <c r="D19" s="34">
        <f>SUM(D20:D25)</f>
        <v>187.42999999999998</v>
      </c>
      <c r="E19" s="10">
        <f t="shared" ref="E19" si="5">SUM(E20:E25)</f>
        <v>211.67</v>
      </c>
      <c r="F19" s="35">
        <f t="shared" si="2"/>
        <v>-6.0575950000000205</v>
      </c>
      <c r="G19" s="36">
        <f t="shared" si="3"/>
        <v>-2.7821898276146485E-2</v>
      </c>
      <c r="H19" s="35">
        <f t="shared" si="0"/>
        <v>24.240000000000009</v>
      </c>
      <c r="I19" s="37">
        <f t="shared" si="1"/>
        <v>0.12932828255882203</v>
      </c>
      <c r="J19" s="9"/>
    </row>
    <row r="20" spans="1:11" x14ac:dyDescent="0.3">
      <c r="A20" s="47"/>
      <c r="B20" s="48" t="s">
        <v>22</v>
      </c>
      <c r="C20" s="45">
        <v>61.749352999999999</v>
      </c>
      <c r="D20" s="45">
        <v>51.87</v>
      </c>
      <c r="E20" s="13">
        <v>57.65</v>
      </c>
      <c r="F20" s="41">
        <f t="shared" si="2"/>
        <v>-4.0993530000000007</v>
      </c>
      <c r="G20" s="42">
        <f t="shared" si="3"/>
        <v>-6.6386978985836509E-2</v>
      </c>
      <c r="H20" s="41">
        <f t="shared" si="0"/>
        <v>5.7800000000000011</v>
      </c>
      <c r="I20" s="43">
        <f t="shared" si="1"/>
        <v>0.11143242722190093</v>
      </c>
      <c r="J20" s="9"/>
    </row>
    <row r="21" spans="1:11" x14ac:dyDescent="0.3">
      <c r="A21" s="47"/>
      <c r="B21" s="48" t="s">
        <v>23</v>
      </c>
      <c r="C21" s="45">
        <v>48.488064000000001</v>
      </c>
      <c r="D21" s="45">
        <v>40.75</v>
      </c>
      <c r="E21" s="13">
        <v>37.24</v>
      </c>
      <c r="F21" s="41">
        <f t="shared" si="2"/>
        <v>-11.248063999999999</v>
      </c>
      <c r="G21" s="42">
        <f t="shared" si="3"/>
        <v>-0.23197593535596717</v>
      </c>
      <c r="H21" s="41">
        <f t="shared" si="0"/>
        <v>-3.509999999999998</v>
      </c>
      <c r="I21" s="43">
        <f t="shared" si="1"/>
        <v>-8.6134969325153327E-2</v>
      </c>
      <c r="J21" s="9"/>
    </row>
    <row r="22" spans="1:11" x14ac:dyDescent="0.3">
      <c r="A22" s="47"/>
      <c r="B22" s="48" t="s">
        <v>24</v>
      </c>
      <c r="C22" s="45">
        <v>74.209046000000001</v>
      </c>
      <c r="D22" s="45">
        <v>64.83</v>
      </c>
      <c r="E22" s="13">
        <v>82.5</v>
      </c>
      <c r="F22" s="41">
        <f t="shared" si="2"/>
        <v>8.2909539999999993</v>
      </c>
      <c r="G22" s="42">
        <f t="shared" si="3"/>
        <v>0.11172430379983593</v>
      </c>
      <c r="H22" s="41">
        <f t="shared" si="0"/>
        <v>17.670000000000002</v>
      </c>
      <c r="I22" s="43">
        <f t="shared" si="1"/>
        <v>0.27255900046274878</v>
      </c>
      <c r="J22" s="9"/>
    </row>
    <row r="23" spans="1:11" x14ac:dyDescent="0.3">
      <c r="A23" s="47"/>
      <c r="B23" s="48" t="s">
        <v>25</v>
      </c>
      <c r="C23" s="45">
        <v>18.152732</v>
      </c>
      <c r="D23" s="45">
        <v>15.1</v>
      </c>
      <c r="E23" s="13">
        <v>18.399999999999999</v>
      </c>
      <c r="F23" s="41">
        <f t="shared" si="2"/>
        <v>0.24726799999999827</v>
      </c>
      <c r="G23" s="42">
        <f t="shared" si="3"/>
        <v>1.3621530907854435E-2</v>
      </c>
      <c r="H23" s="41">
        <f t="shared" si="0"/>
        <v>3.2999999999999989</v>
      </c>
      <c r="I23" s="43">
        <f t="shared" si="1"/>
        <v>0.21854304635761582</v>
      </c>
      <c r="J23" s="9"/>
    </row>
    <row r="24" spans="1:11" x14ac:dyDescent="0.3">
      <c r="A24" s="47"/>
      <c r="B24" s="48" t="s">
        <v>26</v>
      </c>
      <c r="C24" s="45">
        <v>13.007220999999999</v>
      </c>
      <c r="D24" s="45">
        <v>9.59</v>
      </c>
      <c r="E24" s="13">
        <v>9.59</v>
      </c>
      <c r="F24" s="41">
        <f t="shared" si="2"/>
        <v>-3.4172209999999996</v>
      </c>
      <c r="G24" s="42">
        <f t="shared" si="3"/>
        <v>-0.26271722453243468</v>
      </c>
      <c r="H24" s="41">
        <f t="shared" si="0"/>
        <v>0</v>
      </c>
      <c r="I24" s="43">
        <f t="shared" si="1"/>
        <v>0</v>
      </c>
      <c r="J24" s="9"/>
    </row>
    <row r="25" spans="1:11" x14ac:dyDescent="0.3">
      <c r="A25" s="47"/>
      <c r="B25" s="48" t="s">
        <v>27</v>
      </c>
      <c r="C25" s="45">
        <v>2.1211790000000001</v>
      </c>
      <c r="D25" s="45">
        <v>5.29</v>
      </c>
      <c r="E25" s="13">
        <v>6.29</v>
      </c>
      <c r="F25" s="41">
        <f t="shared" si="2"/>
        <v>4.1688209999999994</v>
      </c>
      <c r="G25" s="42">
        <f t="shared" si="3"/>
        <v>1.9653320158270466</v>
      </c>
      <c r="H25" s="41">
        <f t="shared" si="0"/>
        <v>1</v>
      </c>
      <c r="I25" s="43">
        <f t="shared" si="1"/>
        <v>0.1890359168241966</v>
      </c>
      <c r="J25" s="15"/>
    </row>
    <row r="26" spans="1:11" x14ac:dyDescent="0.3">
      <c r="A26" s="58" t="s">
        <v>28</v>
      </c>
      <c r="B26" s="59"/>
      <c r="C26" s="34">
        <v>104.67919899999998</v>
      </c>
      <c r="D26" s="34">
        <v>100.72999999999999</v>
      </c>
      <c r="E26" s="10">
        <v>106.85000000000002</v>
      </c>
      <c r="F26" s="35">
        <f t="shared" si="2"/>
        <v>2.1708010000000399</v>
      </c>
      <c r="G26" s="36">
        <f t="shared" si="3"/>
        <v>2.0737653905816E-2</v>
      </c>
      <c r="H26" s="35">
        <f t="shared" si="0"/>
        <v>6.120000000000033</v>
      </c>
      <c r="I26" s="37">
        <f t="shared" si="1"/>
        <v>6.075647771269764E-2</v>
      </c>
      <c r="J26" s="9"/>
    </row>
    <row r="27" spans="1:11" x14ac:dyDescent="0.3">
      <c r="A27" s="60" t="s">
        <v>29</v>
      </c>
      <c r="B27" s="61"/>
      <c r="C27" s="16">
        <f>SUM(C8,C9,C12,C16,C17,C18,C19,C26)</f>
        <v>1857.6246400000002</v>
      </c>
      <c r="D27" s="16">
        <f>SUM(D8,D9,D12,D16,D17,D18,D19,D26)</f>
        <v>1908.5100000000002</v>
      </c>
      <c r="E27" s="17">
        <f>SUM(E8,E9,E12,E16,E17,E18,E19,E26)</f>
        <v>2005.67</v>
      </c>
      <c r="F27" s="18">
        <f t="shared" si="2"/>
        <v>148.04535999999985</v>
      </c>
      <c r="G27" s="19">
        <f t="shared" si="3"/>
        <v>7.9696057433863404E-2</v>
      </c>
      <c r="H27" s="18">
        <f t="shared" si="0"/>
        <v>97.159999999999854</v>
      </c>
      <c r="I27" s="49">
        <f t="shared" si="1"/>
        <v>5.0908824161256604E-2</v>
      </c>
      <c r="J27" s="9"/>
    </row>
    <row r="28" spans="1:11" x14ac:dyDescent="0.3">
      <c r="A28" s="50"/>
      <c r="B28" s="20" t="s">
        <v>30</v>
      </c>
      <c r="C28" s="21">
        <v>-1.4385749999999999</v>
      </c>
      <c r="D28" s="21">
        <v>-1.44</v>
      </c>
      <c r="E28" s="22">
        <v>-2.4</v>
      </c>
      <c r="F28" s="23">
        <f t="shared" si="2"/>
        <v>-0.96142499999999997</v>
      </c>
      <c r="G28" s="24">
        <f t="shared" si="3"/>
        <v>0.66831760596423551</v>
      </c>
      <c r="H28" s="23">
        <f t="shared" si="0"/>
        <v>-0.96</v>
      </c>
      <c r="I28" s="51">
        <f t="shared" si="1"/>
        <v>0.66666666666666663</v>
      </c>
      <c r="J28" s="25"/>
      <c r="K28" s="25"/>
    </row>
    <row r="29" spans="1:11" ht="15" customHeight="1" thickBot="1" x14ac:dyDescent="0.35">
      <c r="A29" s="62" t="s">
        <v>31</v>
      </c>
      <c r="B29" s="63"/>
      <c r="C29" s="26">
        <f>SUM(C27:C28)</f>
        <v>1856.1860650000003</v>
      </c>
      <c r="D29" s="26">
        <f>SUM(D27:D28)</f>
        <v>1907.0700000000002</v>
      </c>
      <c r="E29" s="27">
        <f t="shared" ref="E29" si="6">SUM(E27:E28)</f>
        <v>2003.27</v>
      </c>
      <c r="F29" s="28">
        <f t="shared" si="2"/>
        <v>147.08393499999966</v>
      </c>
      <c r="G29" s="29">
        <f t="shared" si="3"/>
        <v>7.923986596677722E-2</v>
      </c>
      <c r="H29" s="28">
        <f t="shared" si="0"/>
        <v>96.199999999999818</v>
      </c>
      <c r="I29" s="52">
        <f t="shared" si="1"/>
        <v>5.0443874634911047E-2</v>
      </c>
      <c r="J29" s="9"/>
    </row>
    <row r="30" spans="1:11" ht="15" customHeight="1" x14ac:dyDescent="0.3">
      <c r="A30" s="53" t="s">
        <v>32</v>
      </c>
      <c r="B30" s="53"/>
      <c r="C30" s="53"/>
      <c r="D30" s="53"/>
      <c r="E30" s="53"/>
      <c r="F30" s="53"/>
      <c r="G30" s="53"/>
      <c r="H30" s="53"/>
      <c r="I30" s="53"/>
      <c r="J30" s="25"/>
    </row>
    <row r="31" spans="1:11" ht="91.25" customHeight="1" x14ac:dyDescent="0.3">
      <c r="A31" s="53" t="s">
        <v>33</v>
      </c>
      <c r="B31" s="53"/>
      <c r="C31" s="53"/>
      <c r="D31" s="53"/>
      <c r="E31" s="53"/>
      <c r="F31" s="53"/>
      <c r="G31" s="53"/>
      <c r="H31" s="53"/>
      <c r="I31" s="53"/>
      <c r="J31" s="9"/>
    </row>
    <row r="32" spans="1:11" ht="47.5" customHeight="1" x14ac:dyDescent="0.3">
      <c r="A32" s="53" t="s">
        <v>34</v>
      </c>
      <c r="B32" s="53"/>
      <c r="C32" s="53"/>
      <c r="D32" s="53"/>
      <c r="E32" s="53"/>
      <c r="F32" s="53"/>
      <c r="G32" s="53"/>
      <c r="H32" s="53"/>
      <c r="I32" s="53"/>
      <c r="J32" s="30"/>
    </row>
    <row r="33" spans="1:10" ht="32.5" customHeight="1" x14ac:dyDescent="0.3">
      <c r="A33" s="53" t="s">
        <v>35</v>
      </c>
      <c r="B33" s="53"/>
      <c r="C33" s="53"/>
      <c r="D33" s="53"/>
      <c r="E33" s="53"/>
      <c r="F33" s="53"/>
      <c r="G33" s="53"/>
      <c r="H33" s="53"/>
      <c r="I33" s="53"/>
      <c r="J33" s="30"/>
    </row>
    <row r="34" spans="1:10" ht="32" customHeight="1" x14ac:dyDescent="0.3">
      <c r="A34" s="53" t="s">
        <v>36</v>
      </c>
      <c r="B34" s="53"/>
      <c r="C34" s="53"/>
      <c r="D34" s="53"/>
      <c r="E34" s="53"/>
      <c r="F34" s="53"/>
      <c r="G34" s="53"/>
      <c r="H34" s="53"/>
      <c r="I34" s="53"/>
      <c r="J34" s="9"/>
    </row>
    <row r="35" spans="1:10" ht="34" customHeight="1" x14ac:dyDescent="0.3">
      <c r="A35" s="53" t="s">
        <v>37</v>
      </c>
      <c r="B35" s="53"/>
      <c r="C35" s="53"/>
      <c r="D35" s="53"/>
      <c r="E35" s="53"/>
      <c r="F35" s="53"/>
      <c r="G35" s="53"/>
      <c r="H35" s="53"/>
      <c r="I35" s="53"/>
      <c r="J35" s="9"/>
    </row>
    <row r="36" spans="1:10" ht="32.5" customHeight="1" x14ac:dyDescent="0.3">
      <c r="A36" s="53" t="s">
        <v>38</v>
      </c>
      <c r="B36" s="53"/>
      <c r="C36" s="53"/>
      <c r="D36" s="53"/>
      <c r="E36" s="53"/>
      <c r="F36" s="53"/>
      <c r="G36" s="53"/>
      <c r="H36" s="53"/>
      <c r="I36" s="53"/>
      <c r="J36" s="9"/>
    </row>
  </sheetData>
  <mergeCells count="27">
    <mergeCell ref="A1:I1"/>
    <mergeCell ref="A2:I2"/>
    <mergeCell ref="A3:I3"/>
    <mergeCell ref="A4:I4"/>
    <mergeCell ref="A5:B7"/>
    <mergeCell ref="C5:C7"/>
    <mergeCell ref="D5:D7"/>
    <mergeCell ref="E5:E7"/>
    <mergeCell ref="F6:G6"/>
    <mergeCell ref="H6:I6"/>
    <mergeCell ref="A8:B8"/>
    <mergeCell ref="A9:B9"/>
    <mergeCell ref="A12:B12"/>
    <mergeCell ref="A16:B16"/>
    <mergeCell ref="A17:B17"/>
    <mergeCell ref="A36:I36"/>
    <mergeCell ref="A18:B18"/>
    <mergeCell ref="A19:B19"/>
    <mergeCell ref="A26:B26"/>
    <mergeCell ref="A27:B27"/>
    <mergeCell ref="A29:B29"/>
    <mergeCell ref="A30:I30"/>
    <mergeCell ref="A31:I31"/>
    <mergeCell ref="A32:I32"/>
    <mergeCell ref="A33:I33"/>
    <mergeCell ref="A34:I34"/>
    <mergeCell ref="A35:I35"/>
  </mergeCells>
  <printOptions horizontalCentered="1"/>
  <pageMargins left="0.95" right="0.95" top="1" bottom="1" header="0.3" footer="0.3"/>
  <pageSetup scale="80" fitToHeight="2" orientation="landscape" horizontalDpi="1200" verticalDpi="1200" r:id="rId1"/>
  <ignoredErrors>
    <ignoredError sqref="C9:E9 C17:E18 C27:E27 C29:E29 F8:I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FY22 NSF RI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Oxenrider, Clinton J.</dc:creator>
  <cp:lastModifiedBy>Oxenrider, Clinton J.</cp:lastModifiedBy>
  <cp:lastPrinted>2021-04-21T19:15:01Z</cp:lastPrinted>
  <dcterms:created xsi:type="dcterms:W3CDTF">2021-04-21T19:09:26Z</dcterms:created>
  <dcterms:modified xsi:type="dcterms:W3CDTF">2021-05-25T18:38:04Z</dcterms:modified>
</cp:coreProperties>
</file>