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910DF6D4-9D78-4893-8987-31311707853E}" xr6:coauthVersionLast="47" xr6:coauthVersionMax="47" xr10:uidLastSave="{00000000-0000-0000-0000-000000000000}"/>
  <bookViews>
    <workbookView xWindow="28690" yWindow="-110" windowWidth="29020" windowHeight="15820" tabRatio="880" xr2:uid="{2F0BD3C3-3DED-41D9-8C37-0B9F1CC0C743}"/>
  </bookViews>
  <sheets>
    <sheet name="MPS funding forMajor Facilities" sheetId="20" r:id="rId1"/>
  </sheets>
  <definedNames>
    <definedName name="_xlnm.Print_Area" localSheetId="0">'MPS funding forMajor Facilities'!$A$1:$F$32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0" l="1"/>
  <c r="F21" i="20" s="1"/>
  <c r="F20" i="20"/>
  <c r="E20" i="20"/>
  <c r="E19" i="20"/>
  <c r="F19" i="20" s="1"/>
  <c r="D18" i="20"/>
  <c r="E18" i="20" s="1"/>
  <c r="B18" i="20"/>
  <c r="B22" i="20" s="1"/>
  <c r="F17" i="20"/>
  <c r="E17" i="20"/>
  <c r="E16" i="20"/>
  <c r="F16" i="20" s="1"/>
  <c r="E15" i="20"/>
  <c r="F15" i="20" s="1"/>
  <c r="D14" i="20"/>
  <c r="E14" i="20" s="1"/>
  <c r="F14" i="20" s="1"/>
  <c r="C14" i="20"/>
  <c r="B14" i="20"/>
  <c r="E13" i="20"/>
  <c r="F13" i="20" s="1"/>
  <c r="E12" i="20"/>
  <c r="F12" i="20" s="1"/>
  <c r="E11" i="20"/>
  <c r="F11" i="20" s="1"/>
  <c r="D11" i="20"/>
  <c r="D22" i="20" s="1"/>
  <c r="C11" i="20"/>
  <c r="C22" i="20" s="1"/>
  <c r="B11" i="20"/>
  <c r="E10" i="20"/>
  <c r="F10" i="20" s="1"/>
  <c r="E9" i="20"/>
  <c r="F9" i="20" s="1"/>
  <c r="F8" i="20"/>
  <c r="E8" i="20"/>
  <c r="E7" i="20"/>
  <c r="F7" i="20" s="1"/>
  <c r="E6" i="20"/>
  <c r="F6" i="20" s="1"/>
  <c r="E5" i="20"/>
  <c r="F5" i="20" s="1"/>
  <c r="E22" i="20" l="1"/>
  <c r="F22" i="20" s="1"/>
  <c r="F18" i="20"/>
</calcChain>
</file>

<file path=xl/sharedStrings.xml><?xml version="1.0" encoding="utf-8"?>
<sst xmlns="http://schemas.openxmlformats.org/spreadsheetml/2006/main" count="36" uniqueCount="36">
  <si>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</si>
  <si>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</si>
  <si>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</si>
  <si>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</si>
  <si>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</si>
  <si>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</si>
  <si>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</si>
  <si>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</si>
  <si>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MPS Funding for Major Facilities</t>
  </si>
  <si>
    <r>
      <t>Arecibo Observatory</t>
    </r>
    <r>
      <rPr>
        <vertAlign val="superscript"/>
        <sz val="9"/>
        <color theme="1"/>
        <rFont val="Open Sans"/>
      </rPr>
      <t>1</t>
    </r>
  </si>
  <si>
    <r>
      <t>Green Bank Observatory</t>
    </r>
    <r>
      <rPr>
        <vertAlign val="superscript"/>
        <sz val="9"/>
        <color theme="1"/>
        <rFont val="Open Sans"/>
      </rPr>
      <t>2</t>
    </r>
  </si>
  <si>
    <t>IceCube Neutrino Observatory (IceCube)</t>
  </si>
  <si>
    <t>Large Hadron Collider (LHC)</t>
  </si>
  <si>
    <t>Laser Interferometer Gravitional-Wave Observatory (LIGO)</t>
  </si>
  <si>
    <r>
      <t>National High Magnetic Field Laboratory (NHMFL)</t>
    </r>
    <r>
      <rPr>
        <vertAlign val="superscript"/>
        <sz val="9"/>
        <color theme="1"/>
        <rFont val="Open Sans"/>
      </rPr>
      <t>3</t>
    </r>
  </si>
  <si>
    <t>National Radio Astronomy Observatory (NRAO)</t>
  </si>
  <si>
    <r>
      <t>NRAO O&amp;M</t>
    </r>
    <r>
      <rPr>
        <i/>
        <vertAlign val="superscript"/>
        <sz val="9"/>
        <color theme="1"/>
        <rFont val="Open Sans"/>
      </rPr>
      <t>4</t>
    </r>
  </si>
  <si>
    <r>
      <t>Atacama Large Millimeter Array (ALMA) O&amp;M</t>
    </r>
    <r>
      <rPr>
        <i/>
        <vertAlign val="superscript"/>
        <sz val="9"/>
        <color theme="1"/>
        <rFont val="Open Sans"/>
      </rPr>
      <t>5</t>
    </r>
  </si>
  <si>
    <t>National Solar Observatory (NSO)</t>
  </si>
  <si>
    <r>
      <t>NSO O&amp;M</t>
    </r>
    <r>
      <rPr>
        <i/>
        <vertAlign val="superscript"/>
        <sz val="9"/>
        <color theme="1"/>
        <rFont val="Open Sans"/>
      </rPr>
      <t>6</t>
    </r>
  </si>
  <si>
    <r>
      <t>Daniel K. Inouye Solar Telescope (DKIST) O&amp;M</t>
    </r>
    <r>
      <rPr>
        <i/>
        <vertAlign val="superscript"/>
        <sz val="9"/>
        <color theme="1"/>
        <rFont val="Open Sans"/>
      </rPr>
      <t>7</t>
    </r>
  </si>
  <si>
    <r>
      <t>National Superconducting Cyclotron Laboratory (NSCL)</t>
    </r>
    <r>
      <rPr>
        <vertAlign val="superscript"/>
        <sz val="9"/>
        <color theme="1"/>
        <rFont val="Open Sans"/>
      </rPr>
      <t>8</t>
    </r>
  </si>
  <si>
    <t>NSF's National Optical-Infrared Astronomy Research Laboratory (NOIRLab)</t>
  </si>
  <si>
    <r>
      <t>NOIRLab O&amp;M (Mid-Scale Observatories &amp; Community Science and Data Center)</t>
    </r>
    <r>
      <rPr>
        <i/>
        <vertAlign val="superscript"/>
        <sz val="9"/>
        <color theme="1"/>
        <rFont val="Open Sans"/>
      </rPr>
      <t>9</t>
    </r>
  </si>
  <si>
    <r>
      <t>Gemini Observatory O&amp;M</t>
    </r>
    <r>
      <rPr>
        <i/>
        <vertAlign val="superscript"/>
        <sz val="9"/>
        <color theme="1"/>
        <rFont val="Open Sans"/>
      </rPr>
      <t>10</t>
    </r>
  </si>
  <si>
    <t>Vera C. Rubin Observatory O&amp;M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</si>
  <si>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FY 2023 Request contains $1.71 million for research infrastructure and O&amp;M costs, including additional costs for repairs and maintenance.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</si>
  <si>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FY 2021 Actual excludes $12.00 million obligated in FY 2020 for FY 2021 operations.  FY 2023 Request contains $2.21 million for additional research infrastructure and O&amp;M costs, including costs for repairs and maintenance.</t>
    </r>
  </si>
  <si>
    <r>
      <rPr>
        <vertAlign val="superscript"/>
        <sz val="8"/>
        <color theme="1"/>
        <rFont val="Open Sans"/>
      </rPr>
      <t>4</t>
    </r>
    <r>
      <rPr>
        <sz val="8"/>
        <color theme="1"/>
        <rFont val="Open Sans"/>
      </rPr>
      <t xml:space="preserve"> FY 2021 Actual includes funding for the ngVLA program office. FY 2023 Request contains $3.92 million in additional research infrastructure and O&amp;M costs, including additional costs for repairs and maintenance. </t>
    </r>
  </si>
  <si>
    <r>
      <rPr>
        <vertAlign val="superscript"/>
        <sz val="8"/>
        <color theme="1"/>
        <rFont val="Open Sans"/>
      </rPr>
      <t>5</t>
    </r>
    <r>
      <rPr>
        <sz val="8"/>
        <color theme="1"/>
        <rFont val="Open Sans"/>
      </rPr>
      <t xml:space="preserve"> FY 2023 Request includes $3.03 million in additional research infrastructure and O&amp;M costs, including additional costs for repairs and maintenance. </t>
    </r>
  </si>
  <si>
    <r>
      <rPr>
        <vertAlign val="superscript"/>
        <sz val="8"/>
        <color theme="1"/>
        <rFont val="Open Sans"/>
      </rPr>
      <t>7</t>
    </r>
    <r>
      <rPr>
        <sz val="8"/>
        <color theme="1"/>
        <rFont val="Open Sans"/>
      </rPr>
      <t xml:space="preserve"> FY 2023 Request includes $1.10 million in research infrastructure to optimize community access.</t>
    </r>
  </si>
  <si>
    <r>
      <rPr>
        <vertAlign val="superscript"/>
        <sz val="8"/>
        <color theme="1"/>
        <rFont val="Open Sans"/>
      </rPr>
      <t>8</t>
    </r>
    <r>
      <rPr>
        <sz val="8"/>
        <color theme="1"/>
        <rFont val="Open Sans"/>
      </rPr>
      <t xml:space="preserve"> FY 2021 was the final year of NSF stewardship of NSCL, after which NSCL transitioned into the Department of Energy's Facility for Rare Isotope Beams.</t>
    </r>
  </si>
  <si>
    <r>
      <rPr>
        <vertAlign val="superscript"/>
        <sz val="8"/>
        <color theme="1"/>
        <rFont val="Open Sans"/>
      </rPr>
      <t>9</t>
    </r>
    <r>
      <rPr>
        <sz val="8"/>
        <color theme="1"/>
        <rFont val="Open Sans"/>
      </rPr>
      <t xml:space="preserve"> FY 2021 Actual includes special projects funding of $9.44 million. FY 2023 Request contains $4.86 million in additional research infrastructure and O&amp;M costs, including additional costs for repairs and maintenance.</t>
    </r>
  </si>
  <si>
    <r>
      <rPr>
        <vertAlign val="superscript"/>
        <sz val="8"/>
        <color theme="1"/>
        <rFont val="Open Sans"/>
      </rPr>
      <t>10</t>
    </r>
    <r>
      <rPr>
        <sz val="8"/>
        <color theme="1"/>
        <rFont val="Open Sans"/>
      </rPr>
      <t xml:space="preserve"> FY 2023 Request contains $1.63 million for additional research infrastructure and O&amp;M, including costs for repairs and maintenance.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</si>
  <si>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Actual includes $34.92 million for emergency cleanup of the Arecibo site following the collapse of the platform above the 305-meter telescope in December 2020.  FY 2021 Actual excludes $0.53 million of O&amp;M funding obligated in FY 2020.</t>
    </r>
  </si>
  <si>
    <r>
      <rPr>
        <vertAlign val="superscript"/>
        <sz val="8"/>
        <color theme="1"/>
        <rFont val="Open Sans"/>
      </rPr>
      <t>6</t>
    </r>
    <r>
      <rPr>
        <sz val="8"/>
        <color theme="1"/>
        <rFont val="Open Sans"/>
      </rPr>
      <t xml:space="preserve"> FY 2023 Request includes $1.18 million in additional research infrastructure funding for transition activities at Sacramento Peak Observatory.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</si>
</sst>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0" x14ac:knownFonts="1"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i/>
      <vertAlign val="superscript"/>
      <sz val="9"/>
      <color theme="1"/>
      <name val="Open Sans"/>
    </font>
    <font>
      <sz val="10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i/>
      <sz val="9"/>
      <color theme="1"/>
      <name val="Open Sans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left" vertical="top" indent="1"/>
      <protection locked="0"/>
    </xf>
    <xf numFmtId="165" fontId="8" fillId="0" borderId="0" xfId="0" applyNumberFormat="1" applyFont="1" applyAlignment="1">
      <alignment horizontal="right" vertical="top"/>
    </xf>
    <xf numFmtId="0" fontId="8" fillId="0" borderId="0" xfId="0" applyFont="1" applyAlignment="1" applyProtection="1">
      <alignment horizontal="left" indent="1"/>
      <protection locked="0"/>
    </xf>
    <xf numFmtId="0" fontId="1" fillId="0" borderId="3" xfId="0" applyFont="1" applyBorder="1" applyAlignment="1">
      <alignment horizontal="right"/>
    </xf>
    <xf numFmtId="0" fontId="5" fillId="0" borderId="0" xfId="0" applyFont="1" applyAlignment="1" applyProtection="1">
      <alignment vertical="top"/>
      <protection locked="0"/>
    </xf>
    <xf numFmtId="166" fontId="8" fillId="0" borderId="0" xfId="0" applyNumberFormat="1" applyFont="1" applyFill="1" applyAlignment="1" applyProtection="1">
      <alignment horizontal="right" vertical="top"/>
      <protection locked="0"/>
    </xf>
    <xf numFmtId="166" fontId="1" fillId="0" borderId="0" xfId="0" applyNumberFormat="1" applyFont="1" applyFill="1" applyAlignment="1" applyProtection="1">
      <alignment horizontal="right" vertical="top"/>
      <protection locked="0"/>
    </xf>
    <xf numFmtId="164" fontId="2" fillId="0" borderId="4" xfId="0" applyNumberFormat="1" applyFont="1" applyFill="1" applyBorder="1" applyAlignment="1" applyProtection="1">
      <alignment horizontal="right" vertical="top"/>
      <protection locked="0"/>
    </xf>
    <xf numFmtId="2" fontId="1" fillId="0" borderId="0" xfId="1" applyNumberFormat="1" applyFont="1" applyAlignment="1">
      <alignment horizontal="right" vertical="top"/>
    </xf>
    <xf numFmtId="2" fontId="8" fillId="0" borderId="0" xfId="1" applyNumberFormat="1" applyFont="1" applyAlignment="1">
      <alignment horizontal="right" vertical="top"/>
    </xf>
    <xf numFmtId="167" fontId="1" fillId="0" borderId="0" xfId="2" applyNumberFormat="1" applyFont="1" applyFill="1" applyAlignment="1" applyProtection="1">
      <alignment horizontal="right" vertical="top"/>
      <protection locked="0"/>
    </xf>
    <xf numFmtId="167" fontId="1" fillId="0" borderId="0" xfId="2" applyNumberFormat="1" applyFont="1" applyAlignment="1" applyProtection="1">
      <alignment horizontal="right" vertical="top"/>
      <protection locked="0"/>
    </xf>
    <xf numFmtId="167" fontId="1" fillId="0" borderId="0" xfId="0" applyNumberFormat="1" applyFont="1" applyAlignment="1">
      <alignment horizontal="right" vertical="top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EBA8-2E2C-CE47-B862-84E339346AC7}">
  <sheetPr>
    <tabColor rgb="FF00B050"/>
    <pageSetUpPr fitToPage="1"/>
  </sheetPr>
  <dimension ref="A1:G45"/>
  <sheetViews>
    <sheetView showGridLines="0" tabSelected="1" zoomScaleNormal="100" workbookViewId="0">
      <selection sqref="A1:F1"/>
    </sheetView>
  </sheetViews>
  <sheetFormatPr defaultColWidth="8.453125" defaultRowHeight="13.5" customHeight="1" x14ac:dyDescent="0.45"/>
  <cols>
    <col min="1" max="1" width="63.1796875" style="12" bestFit="1" customWidth="1"/>
    <col min="2" max="6" width="9.453125" style="12" customWidth="1"/>
    <col min="7" max="16384" width="8.453125" style="12"/>
  </cols>
  <sheetData>
    <row r="1" spans="1:6" s="2" customFormat="1" ht="17.25" customHeight="1" x14ac:dyDescent="0.25">
      <c r="A1" s="28" t="s">
        <v>8</v>
      </c>
      <c r="B1" s="28"/>
      <c r="C1" s="28"/>
      <c r="D1" s="28"/>
      <c r="E1" s="28"/>
      <c r="F1" s="28"/>
    </row>
    <row r="2" spans="1:6" s="2" customFormat="1" ht="14.15" customHeight="1" thickBot="1" x14ac:dyDescent="0.3">
      <c r="A2" s="29" t="s">
        <v>0</v>
      </c>
      <c r="B2" s="29"/>
      <c r="C2" s="29"/>
      <c r="D2" s="29"/>
      <c r="E2" s="29"/>
      <c r="F2" s="29"/>
    </row>
    <row r="3" spans="1:6" s="1" customFormat="1" ht="31.5" customHeight="1" x14ac:dyDescent="0.45">
      <c r="A3" s="3"/>
      <c r="B3" s="30" t="s">
        <v>1</v>
      </c>
      <c r="C3" s="30" t="s">
        <v>2</v>
      </c>
      <c r="D3" s="30" t="s">
        <v>3</v>
      </c>
      <c r="E3" s="32" t="s">
        <v>4</v>
      </c>
      <c r="F3" s="33"/>
    </row>
    <row r="4" spans="1:6" s="1" customFormat="1" ht="14.15" customHeight="1" x14ac:dyDescent="0.45">
      <c r="A4" s="4"/>
      <c r="B4" s="31"/>
      <c r="C4" s="31"/>
      <c r="D4" s="31"/>
      <c r="E4" s="17" t="s">
        <v>5</v>
      </c>
      <c r="F4" s="17" t="s">
        <v>6</v>
      </c>
    </row>
    <row r="5" spans="1:6" s="2" customFormat="1" ht="14.15" customHeight="1" x14ac:dyDescent="0.25">
      <c r="A5" s="2" t="s">
        <v>9</v>
      </c>
      <c r="B5" s="24">
        <v>38.18</v>
      </c>
      <c r="C5" s="5">
        <v>0</v>
      </c>
      <c r="D5" s="25">
        <v>3</v>
      </c>
      <c r="E5" s="26">
        <f>D5-B5</f>
        <v>-35.18</v>
      </c>
      <c r="F5" s="6">
        <f>IF(B5=0,"N/A",E5/B5)</f>
        <v>-0.9214248297537978</v>
      </c>
    </row>
    <row r="6" spans="1:6" s="2" customFormat="1" ht="14.15" customHeight="1" x14ac:dyDescent="0.25">
      <c r="A6" s="2" t="s">
        <v>10</v>
      </c>
      <c r="B6" s="5">
        <v>8.9</v>
      </c>
      <c r="C6" s="5">
        <v>0</v>
      </c>
      <c r="D6" s="5">
        <v>10.83</v>
      </c>
      <c r="E6" s="22">
        <f t="shared" ref="E6:E22" si="0">D6-B6</f>
        <v>1.9299999999999997</v>
      </c>
      <c r="F6" s="6">
        <f t="shared" ref="F6:F22" si="1">IF(B6=0,"N/A",E6/B6)</f>
        <v>0.21685393258426963</v>
      </c>
    </row>
    <row r="7" spans="1:6" s="2" customFormat="1" ht="14.15" customHeight="1" x14ac:dyDescent="0.25">
      <c r="A7" s="2" t="s">
        <v>11</v>
      </c>
      <c r="B7" s="5">
        <v>3.53</v>
      </c>
      <c r="C7" s="5">
        <v>0</v>
      </c>
      <c r="D7" s="5">
        <v>3.83</v>
      </c>
      <c r="E7" s="22">
        <f t="shared" si="0"/>
        <v>0.30000000000000027</v>
      </c>
      <c r="F7" s="6">
        <f t="shared" si="1"/>
        <v>8.4985835694051076E-2</v>
      </c>
    </row>
    <row r="8" spans="1:6" s="2" customFormat="1" ht="14.15" customHeight="1" x14ac:dyDescent="0.25">
      <c r="A8" s="2" t="s">
        <v>12</v>
      </c>
      <c r="B8" s="5">
        <v>20</v>
      </c>
      <c r="C8" s="5">
        <v>0</v>
      </c>
      <c r="D8" s="5">
        <v>20.5</v>
      </c>
      <c r="E8" s="22">
        <f t="shared" si="0"/>
        <v>0.5</v>
      </c>
      <c r="F8" s="6">
        <f t="shared" si="1"/>
        <v>2.5000000000000001E-2</v>
      </c>
    </row>
    <row r="9" spans="1:6" s="7" customFormat="1" ht="14.15" customHeight="1" x14ac:dyDescent="0.25">
      <c r="A9" s="2" t="s">
        <v>13</v>
      </c>
      <c r="B9" s="5">
        <v>45</v>
      </c>
      <c r="C9" s="5">
        <v>0</v>
      </c>
      <c r="D9" s="5">
        <v>45</v>
      </c>
      <c r="E9" s="22">
        <f t="shared" si="0"/>
        <v>0</v>
      </c>
      <c r="F9" s="6">
        <f t="shared" si="1"/>
        <v>0</v>
      </c>
    </row>
    <row r="10" spans="1:6" s="7" customFormat="1" ht="14.15" customHeight="1" x14ac:dyDescent="0.25">
      <c r="A10" s="8" t="s">
        <v>14</v>
      </c>
      <c r="B10" s="5">
        <v>26.13</v>
      </c>
      <c r="C10" s="5">
        <v>0</v>
      </c>
      <c r="D10" s="5">
        <v>40.49</v>
      </c>
      <c r="E10" s="22">
        <f t="shared" si="0"/>
        <v>14.360000000000003</v>
      </c>
      <c r="F10" s="6">
        <f t="shared" si="1"/>
        <v>0.54955989284347506</v>
      </c>
    </row>
    <row r="11" spans="1:6" s="7" customFormat="1" ht="14.15" customHeight="1" x14ac:dyDescent="0.25">
      <c r="A11" s="8" t="s">
        <v>15</v>
      </c>
      <c r="B11" s="5">
        <f>B12+B13</f>
        <v>98.210000000000008</v>
      </c>
      <c r="C11" s="5">
        <f t="shared" ref="C11:D11" si="2">C12+C13</f>
        <v>0</v>
      </c>
      <c r="D11" s="5">
        <f t="shared" si="2"/>
        <v>98.11</v>
      </c>
      <c r="E11" s="22">
        <f t="shared" si="0"/>
        <v>-0.10000000000000853</v>
      </c>
      <c r="F11" s="6">
        <f t="shared" si="1"/>
        <v>-1.0182262498728085E-3</v>
      </c>
    </row>
    <row r="12" spans="1:6" s="7" customFormat="1" ht="14.15" customHeight="1" x14ac:dyDescent="0.25">
      <c r="A12" s="14" t="s">
        <v>16</v>
      </c>
      <c r="B12" s="19">
        <v>49.53</v>
      </c>
      <c r="C12" s="19">
        <v>0</v>
      </c>
      <c r="D12" s="19">
        <v>44.45</v>
      </c>
      <c r="E12" s="23">
        <f t="shared" si="0"/>
        <v>-5.0799999999999983</v>
      </c>
      <c r="F12" s="15">
        <f t="shared" si="1"/>
        <v>-0.10256410256410253</v>
      </c>
    </row>
    <row r="13" spans="1:6" s="7" customFormat="1" ht="14.15" customHeight="1" x14ac:dyDescent="0.25">
      <c r="A13" s="14" t="s">
        <v>17</v>
      </c>
      <c r="B13" s="19">
        <v>48.68</v>
      </c>
      <c r="C13" s="19">
        <v>0</v>
      </c>
      <c r="D13" s="19">
        <v>53.66</v>
      </c>
      <c r="E13" s="23">
        <f t="shared" si="0"/>
        <v>4.9799999999999969</v>
      </c>
      <c r="F13" s="15">
        <f t="shared" si="1"/>
        <v>0.10230073952341817</v>
      </c>
    </row>
    <row r="14" spans="1:6" s="7" customFormat="1" ht="14.15" customHeight="1" x14ac:dyDescent="0.25">
      <c r="A14" s="8" t="s">
        <v>18</v>
      </c>
      <c r="B14" s="20">
        <f>B15+B16</f>
        <v>24.189999999999998</v>
      </c>
      <c r="C14" s="20">
        <f t="shared" ref="C14:D14" si="3">C15+C16</f>
        <v>0</v>
      </c>
      <c r="D14" s="20">
        <f t="shared" si="3"/>
        <v>27.74</v>
      </c>
      <c r="E14" s="22">
        <f t="shared" si="0"/>
        <v>3.5500000000000007</v>
      </c>
      <c r="F14" s="6">
        <f t="shared" si="1"/>
        <v>0.14675485737908231</v>
      </c>
    </row>
    <row r="15" spans="1:6" s="7" customFormat="1" ht="14.15" customHeight="1" x14ac:dyDescent="0.25">
      <c r="A15" s="14" t="s">
        <v>19</v>
      </c>
      <c r="B15" s="19">
        <v>4.6500000000000004</v>
      </c>
      <c r="C15" s="19">
        <v>0</v>
      </c>
      <c r="D15" s="19">
        <v>7.06</v>
      </c>
      <c r="E15" s="23">
        <f t="shared" si="0"/>
        <v>2.4099999999999993</v>
      </c>
      <c r="F15" s="15">
        <f t="shared" si="1"/>
        <v>0.51827956989247292</v>
      </c>
    </row>
    <row r="16" spans="1:6" s="7" customFormat="1" ht="14.15" customHeight="1" x14ac:dyDescent="0.25">
      <c r="A16" s="14" t="s">
        <v>20</v>
      </c>
      <c r="B16" s="19">
        <v>19.54</v>
      </c>
      <c r="C16" s="19">
        <v>0</v>
      </c>
      <c r="D16" s="19">
        <v>20.68</v>
      </c>
      <c r="E16" s="23">
        <f t="shared" si="0"/>
        <v>1.1400000000000006</v>
      </c>
      <c r="F16" s="15">
        <f t="shared" si="1"/>
        <v>5.8341862845445271E-2</v>
      </c>
    </row>
    <row r="17" spans="1:7" s="7" customFormat="1" ht="14.15" customHeight="1" x14ac:dyDescent="0.25">
      <c r="A17" s="8" t="s">
        <v>21</v>
      </c>
      <c r="B17" s="20">
        <v>15.5</v>
      </c>
      <c r="C17" s="20">
        <v>0</v>
      </c>
      <c r="D17" s="20">
        <v>0</v>
      </c>
      <c r="E17" s="22">
        <f t="shared" si="0"/>
        <v>-15.5</v>
      </c>
      <c r="F17" s="6">
        <f t="shared" si="1"/>
        <v>-1</v>
      </c>
    </row>
    <row r="18" spans="1:7" s="7" customFormat="1" ht="14.15" customHeight="1" x14ac:dyDescent="0.25">
      <c r="A18" s="8" t="s">
        <v>22</v>
      </c>
      <c r="B18" s="20">
        <f>SUM(B19:B21)</f>
        <v>60.317459999999997</v>
      </c>
      <c r="C18" s="20">
        <v>0</v>
      </c>
      <c r="D18" s="20">
        <f>SUM(D19:D21)</f>
        <v>70.899999999999991</v>
      </c>
      <c r="E18" s="22">
        <f t="shared" si="0"/>
        <v>10.582539999999995</v>
      </c>
      <c r="F18" s="6">
        <f t="shared" si="1"/>
        <v>0.17544737460761767</v>
      </c>
    </row>
    <row r="19" spans="1:7" s="7" customFormat="1" ht="14.15" customHeight="1" x14ac:dyDescent="0.25">
      <c r="A19" s="14" t="s">
        <v>23</v>
      </c>
      <c r="B19" s="19">
        <v>29.953806</v>
      </c>
      <c r="C19" s="19">
        <v>0</v>
      </c>
      <c r="D19" s="19">
        <v>25.99</v>
      </c>
      <c r="E19" s="23">
        <f t="shared" si="0"/>
        <v>-3.9638060000000017</v>
      </c>
      <c r="F19" s="15">
        <f t="shared" si="1"/>
        <v>-0.1323306293697703</v>
      </c>
    </row>
    <row r="20" spans="1:7" s="7" customFormat="1" ht="14.15" customHeight="1" x14ac:dyDescent="0.25">
      <c r="A20" s="14" t="s">
        <v>24</v>
      </c>
      <c r="B20" s="19">
        <v>24.274919000000001</v>
      </c>
      <c r="C20" s="19">
        <v>0</v>
      </c>
      <c r="D20" s="19">
        <v>24.61</v>
      </c>
      <c r="E20" s="23">
        <f t="shared" si="0"/>
        <v>0.33508099999999885</v>
      </c>
      <c r="F20" s="15">
        <f t="shared" si="1"/>
        <v>1.3803588798792649E-2</v>
      </c>
    </row>
    <row r="21" spans="1:7" s="2" customFormat="1" ht="15" customHeight="1" x14ac:dyDescent="0.45">
      <c r="A21" s="16" t="s">
        <v>25</v>
      </c>
      <c r="B21" s="19">
        <v>6.0887349999999998</v>
      </c>
      <c r="C21" s="19">
        <v>0</v>
      </c>
      <c r="D21" s="19">
        <v>20.3</v>
      </c>
      <c r="E21" s="23">
        <f t="shared" si="0"/>
        <v>14.211265000000001</v>
      </c>
      <c r="F21" s="15">
        <f t="shared" si="1"/>
        <v>2.3340258690844653</v>
      </c>
      <c r="G21" s="7"/>
    </row>
    <row r="22" spans="1:7" s="2" customFormat="1" ht="15" customHeight="1" thickBot="1" x14ac:dyDescent="0.3">
      <c r="A22" s="9" t="s">
        <v>7</v>
      </c>
      <c r="B22" s="21">
        <f>SUM(B5:B11,B14,B17:B18)</f>
        <v>339.95745999999997</v>
      </c>
      <c r="C22" s="21">
        <f>SUM(C5:C21)</f>
        <v>0</v>
      </c>
      <c r="D22" s="21">
        <f>SUM(D5:D11,D14,D17:D18)</f>
        <v>320.39999999999998</v>
      </c>
      <c r="E22" s="10">
        <f t="shared" si="0"/>
        <v>-19.557459999999992</v>
      </c>
      <c r="F22" s="11">
        <f t="shared" si="1"/>
        <v>-5.7529139086990456E-2</v>
      </c>
    </row>
    <row r="23" spans="1:7" s="18" customFormat="1" ht="28" customHeight="1" x14ac:dyDescent="0.25">
      <c r="A23" s="35" t="s">
        <v>34</v>
      </c>
      <c r="B23" s="35"/>
      <c r="C23" s="35"/>
      <c r="D23" s="35"/>
      <c r="E23" s="35"/>
      <c r="F23" s="35"/>
    </row>
    <row r="24" spans="1:7" s="18" customFormat="1" ht="14.15" customHeight="1" x14ac:dyDescent="0.25">
      <c r="A24" s="34" t="s">
        <v>26</v>
      </c>
      <c r="B24" s="34"/>
      <c r="C24" s="34"/>
      <c r="D24" s="34"/>
      <c r="E24" s="34"/>
      <c r="F24" s="34"/>
    </row>
    <row r="25" spans="1:7" s="18" customFormat="1" ht="28" customHeight="1" x14ac:dyDescent="0.25">
      <c r="A25" s="35" t="s">
        <v>27</v>
      </c>
      <c r="B25" s="35"/>
      <c r="C25" s="35"/>
      <c r="D25" s="35"/>
      <c r="E25" s="35"/>
      <c r="F25" s="35"/>
    </row>
    <row r="26" spans="1:7" s="18" customFormat="1" ht="28" customHeight="1" x14ac:dyDescent="0.25">
      <c r="A26" s="35" t="s">
        <v>28</v>
      </c>
      <c r="B26" s="35"/>
      <c r="C26" s="35"/>
      <c r="D26" s="35"/>
      <c r="E26" s="35"/>
      <c r="F26" s="35"/>
    </row>
    <row r="27" spans="1:7" s="18" customFormat="1" ht="14.15" customHeight="1" x14ac:dyDescent="0.25">
      <c r="A27" s="34" t="s">
        <v>29</v>
      </c>
      <c r="B27" s="34"/>
      <c r="C27" s="34"/>
      <c r="D27" s="34"/>
      <c r="E27" s="34"/>
      <c r="F27" s="34"/>
    </row>
    <row r="28" spans="1:7" s="18" customFormat="1" ht="14.15" customHeight="1" x14ac:dyDescent="0.25">
      <c r="A28" s="27" t="s">
        <v>35</v>
      </c>
      <c r="B28" s="27"/>
      <c r="C28" s="27"/>
      <c r="D28" s="27"/>
      <c r="E28" s="27"/>
      <c r="F28" s="27"/>
    </row>
    <row r="29" spans="1:7" s="18" customFormat="1" ht="14.15" customHeight="1" x14ac:dyDescent="0.25">
      <c r="A29" s="27" t="s">
        <v>30</v>
      </c>
      <c r="B29" s="27"/>
      <c r="C29" s="27"/>
      <c r="D29" s="27"/>
      <c r="E29" s="27"/>
      <c r="F29" s="27"/>
    </row>
    <row r="30" spans="1:7" s="18" customFormat="1" ht="14.15" customHeight="1" x14ac:dyDescent="0.25">
      <c r="A30" s="34" t="s">
        <v>31</v>
      </c>
      <c r="B30" s="34"/>
      <c r="C30" s="34"/>
      <c r="D30" s="34"/>
      <c r="E30" s="34"/>
      <c r="F30" s="34"/>
    </row>
    <row r="31" spans="1:7" s="18" customFormat="1" ht="28" customHeight="1" x14ac:dyDescent="0.25">
      <c r="A31" s="35" t="s">
        <v>32</v>
      </c>
      <c r="B31" s="35"/>
      <c r="C31" s="35"/>
      <c r="D31" s="35"/>
      <c r="E31" s="35"/>
      <c r="F31" s="35"/>
    </row>
    <row r="32" spans="1:7" s="18" customFormat="1" ht="14.15" customHeight="1" x14ac:dyDescent="0.25">
      <c r="A32" s="27" t="s">
        <v>33</v>
      </c>
      <c r="B32" s="27"/>
      <c r="C32" s="27"/>
      <c r="D32" s="27"/>
      <c r="E32" s="27"/>
      <c r="F32" s="27"/>
    </row>
    <row r="33" spans="1:6" ht="13.5" customHeight="1" x14ac:dyDescent="0.45">
      <c r="A33" s="13"/>
      <c r="B33" s="13"/>
      <c r="C33" s="13"/>
      <c r="D33" s="13"/>
      <c r="E33" s="13"/>
      <c r="F33" s="13"/>
    </row>
    <row r="34" spans="1:6" ht="13.5" customHeight="1" x14ac:dyDescent="0.45">
      <c r="A34" s="13"/>
      <c r="B34" s="13"/>
      <c r="C34" s="13"/>
      <c r="D34" s="13"/>
      <c r="E34" s="13"/>
      <c r="F34" s="13"/>
    </row>
    <row r="35" spans="1:6" ht="13.5" customHeight="1" x14ac:dyDescent="0.45">
      <c r="A35" s="13"/>
      <c r="B35" s="13"/>
      <c r="C35" s="13"/>
      <c r="D35" s="13"/>
      <c r="E35" s="13"/>
      <c r="F35" s="13"/>
    </row>
    <row r="36" spans="1:6" ht="13.5" customHeight="1" x14ac:dyDescent="0.45">
      <c r="A36" s="13"/>
      <c r="B36" s="13"/>
      <c r="C36" s="13"/>
      <c r="D36" s="13"/>
      <c r="E36" s="13"/>
      <c r="F36" s="13"/>
    </row>
    <row r="37" spans="1:6" ht="13.5" customHeight="1" x14ac:dyDescent="0.45">
      <c r="A37" s="13"/>
      <c r="B37" s="13"/>
      <c r="C37" s="13"/>
      <c r="D37" s="13"/>
      <c r="E37" s="13"/>
      <c r="F37" s="13"/>
    </row>
    <row r="38" spans="1:6" ht="13.5" customHeight="1" x14ac:dyDescent="0.45">
      <c r="A38" s="13"/>
      <c r="B38" s="13"/>
      <c r="C38" s="13"/>
      <c r="D38" s="13"/>
      <c r="E38" s="13"/>
      <c r="F38" s="13"/>
    </row>
    <row r="39" spans="1:6" ht="13.5" customHeight="1" x14ac:dyDescent="0.45">
      <c r="A39" s="13"/>
      <c r="B39" s="13"/>
      <c r="C39" s="13"/>
      <c r="D39" s="13"/>
      <c r="E39" s="13"/>
      <c r="F39" s="13"/>
    </row>
    <row r="40" spans="1:6" ht="13.5" customHeight="1" x14ac:dyDescent="0.45">
      <c r="A40" s="13"/>
      <c r="B40" s="13"/>
      <c r="C40" s="13"/>
      <c r="D40" s="13"/>
      <c r="E40" s="13"/>
      <c r="F40" s="13"/>
    </row>
    <row r="41" spans="1:6" ht="13.5" customHeight="1" x14ac:dyDescent="0.45">
      <c r="A41" s="13"/>
      <c r="B41" s="13"/>
      <c r="C41" s="13"/>
      <c r="D41" s="13"/>
      <c r="E41" s="13"/>
      <c r="F41" s="13"/>
    </row>
    <row r="42" spans="1:6" ht="13.5" customHeight="1" x14ac:dyDescent="0.45">
      <c r="A42" s="13"/>
      <c r="B42" s="13"/>
      <c r="C42" s="13"/>
      <c r="D42" s="13"/>
      <c r="E42" s="13"/>
      <c r="F42" s="13"/>
    </row>
    <row r="43" spans="1:6" ht="13.5" customHeight="1" x14ac:dyDescent="0.45">
      <c r="A43" s="13"/>
      <c r="B43" s="13"/>
      <c r="C43" s="13"/>
      <c r="D43" s="13"/>
      <c r="E43" s="13"/>
      <c r="F43" s="13"/>
    </row>
    <row r="44" spans="1:6" ht="13.5" customHeight="1" x14ac:dyDescent="0.45">
      <c r="A44" s="13"/>
      <c r="B44" s="13"/>
      <c r="C44" s="13"/>
      <c r="D44" s="13"/>
      <c r="E44" s="13"/>
      <c r="F44" s="13"/>
    </row>
    <row r="45" spans="1:6" ht="13.5" customHeight="1" x14ac:dyDescent="0.45">
      <c r="A45" s="13"/>
      <c r="B45" s="13"/>
      <c r="C45" s="13"/>
      <c r="D45" s="13"/>
      <c r="E45" s="13"/>
      <c r="F45" s="13"/>
    </row>
  </sheetData>
  <mergeCells count="16">
    <mergeCell ref="A32:F32"/>
    <mergeCell ref="A1:F1"/>
    <mergeCell ref="A2:F2"/>
    <mergeCell ref="B3:B4"/>
    <mergeCell ref="C3:C4"/>
    <mergeCell ref="D3:D4"/>
    <mergeCell ref="E3:F3"/>
    <mergeCell ref="A30:F30"/>
    <mergeCell ref="A31:F31"/>
    <mergeCell ref="A23:F23"/>
    <mergeCell ref="A24:F24"/>
    <mergeCell ref="A25:F25"/>
    <mergeCell ref="A26:F26"/>
    <mergeCell ref="A27:F27"/>
    <mergeCell ref="A28:F28"/>
    <mergeCell ref="A29:F29"/>
  </mergeCells>
  <printOptions horizontalCentered="1"/>
  <pageMargins left="1" right="1" top="1" bottom="1" header="0.5" footer="0.5"/>
  <pageSetup scale="89" orientation="landscape" r:id="rId1"/>
  <ignoredErrors>
    <ignoredError sqref="B11:D21 B22 D22" unlockedFormula="1"/>
    <ignoredError sqref="C2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WNNNYYRNKDVH-1321847565-3887</_dlc_DocId>
    <_dlc_DocIdUrl xmlns="7c075b91-a788-4f5b-9c4e-5392c92c7fe8">
      <Url>https://collaboration.inside.nsf.gov/bfa/Budget/BDPlanning/BPLG/_layouts/15/DocIdRedir.aspx?ID=WNNNYYRNKDVH-1321847565-3887</Url>
      <Description>WNNNYYRNKDVH-1321847565-3887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8C427F-0D7E-4B8D-BBF2-50FBBE8B97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F5AB44-5979-4471-AD08-D208C43F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funding forMajor Facilities</vt:lpstr>
      <vt:lpstr>'MPS funding forMajor Facilities'!Print_Area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2022-03-29T13:49:59Z</cp:lastPrinted>
  <dcterms:created xsi:type="dcterms:W3CDTF">2018-11-16T16:51:05Z</dcterms:created>
  <dcterms:modified xsi:type="dcterms:W3CDTF">2022-03-29T13:50:01Z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d700c652-3cb9-4819-97ef-05711203f756</vt:lpwstr>
  </property>
</Properties>
</file>