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8F00BCC5-521F-4FAC-83ED-FC364BA684A0}" xr6:coauthVersionLast="47" xr6:coauthVersionMax="47" xr10:uidLastSave="{00000000-0000-0000-0000-000000000000}"/>
  <bookViews>
    <workbookView xWindow="28690" yWindow="-110" windowWidth="29020" windowHeight="15820" tabRatio="880" xr2:uid="{2F0BD3C3-3DED-41D9-8C37-0B9F1CC0C743}"/>
  </bookViews>
  <sheets>
    <sheet name="AST funding" sheetId="21" r:id="rId1"/>
  </sheets>
  <definedNames>
    <definedName name="_xlnm.Print_Area" localSheetId="0">'AST funding'!$A$1:$F$28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1" l="1"/>
  <c r="F25" i="21" s="1"/>
  <c r="E24" i="21"/>
  <c r="F24" i="21" s="1"/>
  <c r="F23" i="21"/>
  <c r="E23" i="21"/>
  <c r="E22" i="21"/>
  <c r="F22" i="21" s="1"/>
  <c r="E21" i="21"/>
  <c r="D21" i="21"/>
  <c r="C21" i="21"/>
  <c r="B21" i="21"/>
  <c r="F21" i="21" s="1"/>
  <c r="F20" i="21"/>
  <c r="E20" i="21"/>
  <c r="F19" i="21"/>
  <c r="E19" i="21"/>
  <c r="D18" i="21"/>
  <c r="C18" i="21"/>
  <c r="B18" i="21"/>
  <c r="E18" i="21" s="1"/>
  <c r="F18" i="21" s="1"/>
  <c r="E17" i="21"/>
  <c r="F17" i="21" s="1"/>
  <c r="E16" i="21"/>
  <c r="F16" i="21" s="1"/>
  <c r="D15" i="21"/>
  <c r="E15" i="21" s="1"/>
  <c r="C15" i="21"/>
  <c r="B15" i="21"/>
  <c r="F15" i="21" s="1"/>
  <c r="F14" i="21"/>
  <c r="E14" i="21"/>
  <c r="F13" i="21"/>
  <c r="E13" i="21"/>
  <c r="E12" i="21"/>
  <c r="F12" i="21" s="1"/>
  <c r="D11" i="21"/>
  <c r="D5" i="21" s="1"/>
  <c r="E5" i="21" s="1"/>
  <c r="C11" i="21"/>
  <c r="B11" i="21"/>
  <c r="F10" i="21"/>
  <c r="E10" i="21"/>
  <c r="F9" i="21"/>
  <c r="E9" i="21"/>
  <c r="D8" i="21"/>
  <c r="E8" i="21" s="1"/>
  <c r="B8" i="21"/>
  <c r="F8" i="21" s="1"/>
  <c r="F7" i="21"/>
  <c r="E7" i="21"/>
  <c r="E6" i="21"/>
  <c r="F6" i="21" s="1"/>
  <c r="B5" i="21"/>
  <c r="F5" i="21" s="1"/>
  <c r="E11" i="21" l="1"/>
  <c r="F11" i="21" s="1"/>
</calcChain>
</file>

<file path=xl/sharedStrings.xml><?xml version="1.0" encoding="utf-8"?>
<sst xmlns="http://schemas.openxmlformats.org/spreadsheetml/2006/main" count="32" uniqueCount="32">
  <si>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</si>
  <si>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</si>
  <si>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</si>
  <si>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</si>
  <si>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</si>
  <si>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</si>
  <si>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</si>
  <si>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</si>
  <si>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r>
      <t>Arecibo Observatory</t>
    </r>
    <r>
      <rPr>
        <vertAlign val="superscript"/>
        <sz val="9"/>
        <color theme="1"/>
        <rFont val="Open Sans"/>
      </rPr>
      <t>1</t>
    </r>
  </si>
  <si>
    <t>National Radio Astronomy Observatory (NRAO)</t>
  </si>
  <si>
    <t>National Solar Observatory (NSO)</t>
  </si>
  <si>
    <t>NSF's National Optical-Infrared Astronomy Research Laboratory (NOIRLab)</t>
  </si>
  <si>
    <t>Vera C. Rubin Observatory O&amp;M</t>
  </si>
  <si>
    <t>AST Funding</t>
  </si>
  <si>
    <t>Research</t>
  </si>
  <si>
    <t>CAREER</t>
  </si>
  <si>
    <t>Centers Funding (total)</t>
  </si>
  <si>
    <t>Artificial Intelligence Research Institutes</t>
  </si>
  <si>
    <t>Education</t>
  </si>
  <si>
    <t>Infrastructure</t>
  </si>
  <si>
    <t>Green Bank Observatory</t>
  </si>
  <si>
    <t>Mid-scale Research Infrastructure</t>
  </si>
  <si>
    <r>
      <t>NRAO O&amp;M</t>
    </r>
    <r>
      <rPr>
        <i/>
        <vertAlign val="superscript"/>
        <sz val="9"/>
        <color theme="1"/>
        <rFont val="Open Sans"/>
      </rPr>
      <t>2</t>
    </r>
  </si>
  <si>
    <t>Atacama Large Millimeter Array (ALMA) O&amp;M</t>
  </si>
  <si>
    <t>NSO O&amp;M</t>
  </si>
  <si>
    <t>Daniel K. Inouye Solar Telescope (DKIST) O&amp;M</t>
  </si>
  <si>
    <r>
      <t>NOIRLab O&amp;M (Mid-Scale Observatories &amp; Community Science and Data Center)</t>
    </r>
    <r>
      <rPr>
        <i/>
        <vertAlign val="superscript"/>
        <sz val="9"/>
        <color theme="1"/>
        <rFont val="Open Sans"/>
      </rPr>
      <t>3</t>
    </r>
  </si>
  <si>
    <t>Gemini Observatory O&amp;M</t>
  </si>
  <si>
    <t>Research Resources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</si>
  <si>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FY 2021 Actual includes funding for the ngVLA program office.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</si>
  <si>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FY 2021 Actual includes special projects funding of $9.44 million.  FY 2023 Request contains $4.86 million in additional research infrastructure and O&amp;M costs, including additional costs for repairs and maintenance.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</si>
  <si>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Actual includes $10.57 million for emergency cleanup of the Arecibo site following the collapse of the platform above the 305-meter telescope in December 2020.  FY 2021 Actual  excludes $0.53 million of O&amp;M funding obligated in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</si>
</sst>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.000000000000000_);\(#,##0.000000000000000\)"/>
    <numFmt numFmtId="168" formatCode="[$-10409]#,##0.00;\-#,##0.00"/>
  </numFmts>
  <fonts count="10" x14ac:knownFonts="1"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i/>
      <vertAlign val="superscript"/>
      <sz val="9"/>
      <color theme="1"/>
      <name val="Open Sans"/>
    </font>
    <font>
      <sz val="10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i/>
      <sz val="9"/>
      <color theme="1"/>
      <name val="Open Sans"/>
    </font>
    <font>
      <sz val="9"/>
      <color rgb="FF000000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left" vertical="top" indent="1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165" fontId="8" fillId="0" borderId="0" xfId="0" applyNumberFormat="1" applyFont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1" fillId="0" borderId="0" xfId="0" applyFont="1" applyAlignment="1" applyProtection="1">
      <alignment horizontal="left" vertical="top" indent="1"/>
      <protection locked="0"/>
    </xf>
    <xf numFmtId="166" fontId="1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  <xf numFmtId="0" fontId="8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7" fontId="1" fillId="0" borderId="0" xfId="0" applyNumberFormat="1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8" fontId="9" fillId="0" borderId="0" xfId="0" applyNumberFormat="1" applyFont="1" applyBorder="1" applyAlignment="1">
      <alignment vertical="top" wrapText="1" readingOrder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4305-C63C-E14B-B7C9-2F3F6002D415}">
  <sheetPr>
    <tabColor rgb="FF00B050"/>
    <pageSetUpPr fitToPage="1"/>
  </sheetPr>
  <dimension ref="A1:G28"/>
  <sheetViews>
    <sheetView showGridLines="0" tabSelected="1" zoomScaleNormal="100" workbookViewId="0">
      <selection sqref="A1:F1"/>
    </sheetView>
  </sheetViews>
  <sheetFormatPr defaultColWidth="8.453125" defaultRowHeight="15.5" x14ac:dyDescent="0.45"/>
  <cols>
    <col min="1" max="1" width="65.453125" style="8" bestFit="1" customWidth="1"/>
    <col min="2" max="6" width="9.453125" style="8" customWidth="1"/>
    <col min="7" max="7" width="16.453125" style="8" bestFit="1" customWidth="1"/>
    <col min="8" max="16384" width="8.453125" style="8"/>
  </cols>
  <sheetData>
    <row r="1" spans="1:7" s="18" customFormat="1" ht="15" customHeight="1" x14ac:dyDescent="0.25">
      <c r="A1" s="33" t="s">
        <v>13</v>
      </c>
      <c r="B1" s="33"/>
      <c r="C1" s="33"/>
      <c r="D1" s="33"/>
      <c r="E1" s="33"/>
      <c r="F1" s="33"/>
    </row>
    <row r="2" spans="1:7" s="2" customFormat="1" ht="14.15" customHeight="1" thickBot="1" x14ac:dyDescent="0.3">
      <c r="A2" s="34" t="s">
        <v>0</v>
      </c>
      <c r="B2" s="34"/>
      <c r="C2" s="34"/>
      <c r="D2" s="34"/>
      <c r="E2" s="34"/>
      <c r="F2" s="34"/>
    </row>
    <row r="3" spans="1:7" s="1" customFormat="1" ht="28.4" customHeight="1" x14ac:dyDescent="0.45">
      <c r="A3" s="3"/>
      <c r="B3" s="35" t="s">
        <v>1</v>
      </c>
      <c r="C3" s="35" t="s">
        <v>2</v>
      </c>
      <c r="D3" s="35" t="s">
        <v>3</v>
      </c>
      <c r="E3" s="37" t="s">
        <v>4</v>
      </c>
      <c r="F3" s="38"/>
    </row>
    <row r="4" spans="1:7" s="1" customFormat="1" ht="14.15" customHeight="1" x14ac:dyDescent="0.45">
      <c r="A4" s="4"/>
      <c r="B4" s="36"/>
      <c r="C4" s="36"/>
      <c r="D4" s="36"/>
      <c r="E4" s="12" t="s">
        <v>5</v>
      </c>
      <c r="F4" s="12" t="s">
        <v>6</v>
      </c>
    </row>
    <row r="5" spans="1:7" s="2" customFormat="1" ht="15" customHeight="1" x14ac:dyDescent="0.25">
      <c r="A5" s="19" t="s">
        <v>7</v>
      </c>
      <c r="B5" s="20">
        <f>SUM(B11,B10,B6)</f>
        <v>289.26745999999991</v>
      </c>
      <c r="C5" s="20">
        <v>0</v>
      </c>
      <c r="D5" s="20">
        <f>SUM(D11,D10,D6)</f>
        <v>294.04999999999995</v>
      </c>
      <c r="E5" s="21">
        <f t="shared" ref="E5:E25" si="0">D5-B5</f>
        <v>4.78254000000004</v>
      </c>
      <c r="F5" s="22">
        <f t="shared" ref="F5:F25" si="1">IF(B5=0,"N/A",E5/B5)</f>
        <v>1.6533280307436036E-2</v>
      </c>
    </row>
    <row r="6" spans="1:7" s="2" customFormat="1" ht="15" customHeight="1" x14ac:dyDescent="0.25">
      <c r="A6" s="18" t="s">
        <v>14</v>
      </c>
      <c r="B6" s="17">
        <v>52.608020999999951</v>
      </c>
      <c r="C6" s="17">
        <v>0</v>
      </c>
      <c r="D6" s="17">
        <v>73.739999999999981</v>
      </c>
      <c r="E6" s="23">
        <f t="shared" si="0"/>
        <v>21.13197900000003</v>
      </c>
      <c r="F6" s="24">
        <f t="shared" si="1"/>
        <v>0.40168739668044251</v>
      </c>
    </row>
    <row r="7" spans="1:7" s="2" customFormat="1" ht="14.15" customHeight="1" x14ac:dyDescent="0.25">
      <c r="A7" s="2" t="s">
        <v>15</v>
      </c>
      <c r="B7" s="5">
        <v>3.6</v>
      </c>
      <c r="C7" s="5">
        <v>0</v>
      </c>
      <c r="D7" s="5">
        <v>4.8099999999999996</v>
      </c>
      <c r="E7" s="14">
        <f t="shared" si="0"/>
        <v>1.2099999999999995</v>
      </c>
      <c r="F7" s="6">
        <f t="shared" si="1"/>
        <v>0.33611111111111097</v>
      </c>
    </row>
    <row r="8" spans="1:7" s="2" customFormat="1" ht="14.15" customHeight="1" x14ac:dyDescent="0.25">
      <c r="A8" s="2" t="s">
        <v>16</v>
      </c>
      <c r="B8" s="5">
        <f>SUM(B9)</f>
        <v>0.3</v>
      </c>
      <c r="C8" s="5">
        <v>0</v>
      </c>
      <c r="D8" s="5">
        <f>D9</f>
        <v>0.3</v>
      </c>
      <c r="E8" s="14">
        <f t="shared" si="0"/>
        <v>0</v>
      </c>
      <c r="F8" s="6">
        <f t="shared" si="1"/>
        <v>0</v>
      </c>
    </row>
    <row r="9" spans="1:7" s="2" customFormat="1" ht="14.15" customHeight="1" x14ac:dyDescent="0.25">
      <c r="A9" s="13" t="s">
        <v>17</v>
      </c>
      <c r="B9" s="5">
        <v>0.3</v>
      </c>
      <c r="C9" s="5">
        <v>0</v>
      </c>
      <c r="D9" s="5">
        <v>0.3</v>
      </c>
      <c r="E9" s="14">
        <f t="shared" si="0"/>
        <v>0</v>
      </c>
      <c r="F9" s="6">
        <f t="shared" si="1"/>
        <v>0</v>
      </c>
    </row>
    <row r="10" spans="1:7" s="2" customFormat="1" ht="15" customHeight="1" x14ac:dyDescent="0.25">
      <c r="A10" s="18" t="s">
        <v>18</v>
      </c>
      <c r="B10" s="17">
        <v>3.54</v>
      </c>
      <c r="C10" s="17">
        <v>0</v>
      </c>
      <c r="D10" s="17">
        <v>6.1</v>
      </c>
      <c r="E10" s="23">
        <f t="shared" si="0"/>
        <v>2.5599999999999996</v>
      </c>
      <c r="F10" s="24">
        <f t="shared" si="1"/>
        <v>0.72316384180790949</v>
      </c>
    </row>
    <row r="11" spans="1:7" s="2" customFormat="1" ht="15" customHeight="1" x14ac:dyDescent="0.25">
      <c r="A11" s="18" t="s">
        <v>19</v>
      </c>
      <c r="B11" s="17">
        <f>SUM(B12:B15,B18,B21,B25)+0.56</f>
        <v>233.119439</v>
      </c>
      <c r="C11" s="17">
        <f t="shared" ref="C11" si="2">SUM(C12:C15,C18,C21,C25)</f>
        <v>0</v>
      </c>
      <c r="D11" s="17">
        <f t="shared" ref="D11" si="3">SUM(D12:D15,D18,D21,D25)</f>
        <v>214.21</v>
      </c>
      <c r="E11" s="23">
        <f t="shared" si="0"/>
        <v>-18.909438999999992</v>
      </c>
      <c r="F11" s="24">
        <f t="shared" si="1"/>
        <v>-8.1114809992314671E-2</v>
      </c>
      <c r="G11" s="25"/>
    </row>
    <row r="12" spans="1:7" s="2" customFormat="1" ht="15" customHeight="1" x14ac:dyDescent="0.25">
      <c r="A12" s="2" t="s">
        <v>8</v>
      </c>
      <c r="B12" s="30">
        <v>13.831979</v>
      </c>
      <c r="C12" s="5">
        <v>0</v>
      </c>
      <c r="D12" s="5">
        <v>3</v>
      </c>
      <c r="E12" s="14">
        <f t="shared" si="0"/>
        <v>-10.831979</v>
      </c>
      <c r="F12" s="6">
        <f t="shared" si="1"/>
        <v>-0.78311129593241868</v>
      </c>
    </row>
    <row r="13" spans="1:7" s="2" customFormat="1" ht="15" customHeight="1" x14ac:dyDescent="0.25">
      <c r="A13" s="2" t="s">
        <v>20</v>
      </c>
      <c r="B13" s="5">
        <v>8.9</v>
      </c>
      <c r="C13" s="5">
        <v>0</v>
      </c>
      <c r="D13" s="5">
        <v>9.1199999999999992</v>
      </c>
      <c r="E13" s="14">
        <f t="shared" si="0"/>
        <v>0.21999999999999886</v>
      </c>
      <c r="F13" s="6">
        <f t="shared" si="1"/>
        <v>2.4719101123595377E-2</v>
      </c>
    </row>
    <row r="14" spans="1:7" s="2" customFormat="1" ht="15" customHeight="1" x14ac:dyDescent="0.25">
      <c r="A14" s="2" t="s">
        <v>21</v>
      </c>
      <c r="B14" s="5">
        <v>19.170000000000002</v>
      </c>
      <c r="C14" s="5">
        <v>0</v>
      </c>
      <c r="D14" s="5">
        <v>19.5</v>
      </c>
      <c r="E14" s="14">
        <f t="shared" si="0"/>
        <v>0.32999999999999829</v>
      </c>
      <c r="F14" s="6">
        <f t="shared" si="1"/>
        <v>1.7214397496087545E-2</v>
      </c>
    </row>
    <row r="15" spans="1:7" s="2" customFormat="1" ht="15" customHeight="1" x14ac:dyDescent="0.25">
      <c r="A15" s="7" t="s">
        <v>9</v>
      </c>
      <c r="B15" s="5">
        <f>B16+B17</f>
        <v>98.210000000000008</v>
      </c>
      <c r="C15" s="5">
        <f t="shared" ref="C15:D15" si="4">C16+C17</f>
        <v>0</v>
      </c>
      <c r="D15" s="5">
        <f t="shared" si="4"/>
        <v>91.16</v>
      </c>
      <c r="E15" s="14">
        <f t="shared" si="0"/>
        <v>-7.0500000000000114</v>
      </c>
      <c r="F15" s="6">
        <f t="shared" si="1"/>
        <v>-7.1784950616026993E-2</v>
      </c>
    </row>
    <row r="16" spans="1:7" s="16" customFormat="1" ht="15" customHeight="1" x14ac:dyDescent="0.25">
      <c r="A16" s="9" t="s">
        <v>22</v>
      </c>
      <c r="B16" s="10">
        <v>49.53</v>
      </c>
      <c r="C16" s="10">
        <v>0</v>
      </c>
      <c r="D16" s="10">
        <v>40.53</v>
      </c>
      <c r="E16" s="15">
        <f t="shared" si="0"/>
        <v>-9</v>
      </c>
      <c r="F16" s="11">
        <f t="shared" si="1"/>
        <v>-0.18170805572380375</v>
      </c>
    </row>
    <row r="17" spans="1:6" s="16" customFormat="1" ht="15" customHeight="1" x14ac:dyDescent="0.25">
      <c r="A17" s="9" t="s">
        <v>23</v>
      </c>
      <c r="B17" s="10">
        <v>48.68</v>
      </c>
      <c r="C17" s="10">
        <v>0</v>
      </c>
      <c r="D17" s="10">
        <v>50.63</v>
      </c>
      <c r="E17" s="15">
        <f t="shared" si="0"/>
        <v>1.9500000000000028</v>
      </c>
      <c r="F17" s="11">
        <f t="shared" si="1"/>
        <v>4.0057518488085517E-2</v>
      </c>
    </row>
    <row r="18" spans="1:6" s="2" customFormat="1" ht="15" customHeight="1" x14ac:dyDescent="0.25">
      <c r="A18" s="7" t="s">
        <v>10</v>
      </c>
      <c r="B18" s="5">
        <f>B19+B20</f>
        <v>24.189999999999998</v>
      </c>
      <c r="C18" s="5">
        <f t="shared" ref="C18:D18" si="5">C19+C20</f>
        <v>0</v>
      </c>
      <c r="D18" s="5">
        <f t="shared" si="5"/>
        <v>25.459999999999997</v>
      </c>
      <c r="E18" s="14">
        <f t="shared" si="0"/>
        <v>1.2699999999999996</v>
      </c>
      <c r="F18" s="6">
        <f t="shared" si="1"/>
        <v>5.2501033484911107E-2</v>
      </c>
    </row>
    <row r="19" spans="1:6" s="16" customFormat="1" ht="15" customHeight="1" x14ac:dyDescent="0.25">
      <c r="A19" s="9" t="s">
        <v>24</v>
      </c>
      <c r="B19" s="10">
        <v>4.6500000000000004</v>
      </c>
      <c r="C19" s="10">
        <v>0</v>
      </c>
      <c r="D19" s="10">
        <v>5.88</v>
      </c>
      <c r="E19" s="15">
        <f t="shared" si="0"/>
        <v>1.2299999999999995</v>
      </c>
      <c r="F19" s="11">
        <f t="shared" si="1"/>
        <v>0.26451612903225796</v>
      </c>
    </row>
    <row r="20" spans="1:6" s="16" customFormat="1" ht="15" customHeight="1" x14ac:dyDescent="0.25">
      <c r="A20" s="9" t="s">
        <v>25</v>
      </c>
      <c r="B20" s="10">
        <v>19.54</v>
      </c>
      <c r="C20" s="10">
        <v>0</v>
      </c>
      <c r="D20" s="10">
        <v>19.579999999999998</v>
      </c>
      <c r="E20" s="15">
        <f t="shared" si="0"/>
        <v>3.9999999999999147E-2</v>
      </c>
      <c r="F20" s="11">
        <f t="shared" si="1"/>
        <v>2.047082906857684E-3</v>
      </c>
    </row>
    <row r="21" spans="1:6" s="2" customFormat="1" ht="15" customHeight="1" x14ac:dyDescent="0.25">
      <c r="A21" s="7" t="s">
        <v>11</v>
      </c>
      <c r="B21" s="5">
        <f>B22+B23+B24</f>
        <v>60.317459999999997</v>
      </c>
      <c r="C21" s="5">
        <f t="shared" ref="C21" si="6">C22+C23+C24</f>
        <v>0</v>
      </c>
      <c r="D21" s="5">
        <f>D22+D23+D24</f>
        <v>58.97</v>
      </c>
      <c r="E21" s="14">
        <f t="shared" si="0"/>
        <v>-1.3474599999999981</v>
      </c>
      <c r="F21" s="6">
        <f t="shared" si="1"/>
        <v>-2.233946853862875E-2</v>
      </c>
    </row>
    <row r="22" spans="1:6" s="16" customFormat="1" ht="15" customHeight="1" x14ac:dyDescent="0.25">
      <c r="A22" s="9" t="s">
        <v>26</v>
      </c>
      <c r="B22" s="10">
        <v>29.953806</v>
      </c>
      <c r="C22" s="10">
        <v>0</v>
      </c>
      <c r="D22" s="10">
        <v>25.99</v>
      </c>
      <c r="E22" s="15">
        <f t="shared" si="0"/>
        <v>-3.9638060000000017</v>
      </c>
      <c r="F22" s="11">
        <f t="shared" si="1"/>
        <v>-0.1323306293697703</v>
      </c>
    </row>
    <row r="23" spans="1:6" s="16" customFormat="1" ht="15" customHeight="1" x14ac:dyDescent="0.25">
      <c r="A23" s="9" t="s">
        <v>27</v>
      </c>
      <c r="B23" s="10">
        <v>24.274919000000001</v>
      </c>
      <c r="C23" s="10">
        <v>0</v>
      </c>
      <c r="D23" s="10">
        <v>22.98</v>
      </c>
      <c r="E23" s="15">
        <f t="shared" si="0"/>
        <v>-1.2949190000000002</v>
      </c>
      <c r="F23" s="11">
        <f t="shared" si="1"/>
        <v>-5.3343906111488988E-2</v>
      </c>
    </row>
    <row r="24" spans="1:6" s="16" customFormat="1" ht="14.15" customHeight="1" x14ac:dyDescent="0.25">
      <c r="A24" s="9" t="s">
        <v>12</v>
      </c>
      <c r="B24" s="10">
        <v>6.0887349999999998</v>
      </c>
      <c r="C24" s="10">
        <v>0</v>
      </c>
      <c r="D24" s="10">
        <v>10</v>
      </c>
      <c r="E24" s="15">
        <f t="shared" si="0"/>
        <v>3.9112650000000002</v>
      </c>
      <c r="F24" s="11">
        <f t="shared" si="1"/>
        <v>0.6423772754110666</v>
      </c>
    </row>
    <row r="25" spans="1:6" s="2" customFormat="1" ht="14.15" customHeight="1" thickBot="1" x14ac:dyDescent="0.3">
      <c r="A25" s="26" t="s">
        <v>28</v>
      </c>
      <c r="B25" s="27">
        <v>7.94</v>
      </c>
      <c r="C25" s="27">
        <v>0</v>
      </c>
      <c r="D25" s="27">
        <v>7</v>
      </c>
      <c r="E25" s="28">
        <f t="shared" si="0"/>
        <v>-0.94000000000000039</v>
      </c>
      <c r="F25" s="29">
        <f t="shared" si="1"/>
        <v>-0.11838790931989929</v>
      </c>
    </row>
    <row r="26" spans="1:6" ht="28" customHeight="1" x14ac:dyDescent="0.45">
      <c r="A26" s="31" t="s">
        <v>31</v>
      </c>
      <c r="B26" s="31"/>
      <c r="C26" s="31"/>
      <c r="D26" s="31"/>
      <c r="E26" s="31"/>
      <c r="F26" s="31"/>
    </row>
    <row r="27" spans="1:6" ht="14.15" customHeight="1" x14ac:dyDescent="0.45">
      <c r="A27" s="32" t="s">
        <v>29</v>
      </c>
      <c r="B27" s="32"/>
      <c r="C27" s="32"/>
      <c r="D27" s="32"/>
      <c r="E27" s="32"/>
      <c r="F27" s="32"/>
    </row>
    <row r="28" spans="1:6" ht="28" customHeight="1" x14ac:dyDescent="0.45">
      <c r="A28" s="31" t="s">
        <v>30</v>
      </c>
      <c r="B28" s="31"/>
      <c r="C28" s="31"/>
      <c r="D28" s="31"/>
      <c r="E28" s="31"/>
      <c r="F28" s="31"/>
    </row>
  </sheetData>
  <mergeCells count="9">
    <mergeCell ref="A26:F26"/>
    <mergeCell ref="A27:F27"/>
    <mergeCell ref="A28:F28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5:D5 B8:D13 B15:D21 B14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WNNNYYRNKDVH-1321847565-3887</_dlc_DocId>
    <_dlc_DocIdUrl xmlns="7c075b91-a788-4f5b-9c4e-5392c92c7fe8">
      <Url>https://collaboration.inside.nsf.gov/bfa/Budget/BDPlanning/BPLG/_layouts/15/DocIdRedir.aspx?ID=WNNNYYRNKDVH-1321847565-3887</Url>
      <Description>WNNNYYRNKDVH-1321847565-3887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658C427F-0D7E-4B8D-BBF2-50FBBE8B97A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F5AB44-5979-4471-AD08-D208C43F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AST funding</vt:lpstr>
      <vt:lpstr>'AST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2022-03-29T13:51:56Z</cp:lastPrinted>
  <dcterms:created xsi:type="dcterms:W3CDTF">2018-11-16T16:51:05Z</dcterms:created>
  <dcterms:modified xsi:type="dcterms:W3CDTF">2022-03-29T13:52:00Z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d700c652-3cb9-4819-97ef-05711203f756</vt:lpwstr>
  </property>
</Properties>
</file>