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9" documentId="13_ncr:1_{548A4C47-E6D6-42F0-988B-6BFD3842A6A5}" xr6:coauthVersionLast="47" xr6:coauthVersionMax="47" xr10:uidLastSave="{3A39BA79-EFF5-4D25-A1DE-B5C6F18178D3}"/>
  <bookViews>
    <workbookView xWindow="228" yWindow="2400" windowWidth="22812" windowHeight="10560" xr2:uid="{12D27E35-AA33-4C8C-B146-A7278A99D775}"/>
  </bookViews>
  <sheets>
    <sheet name="Mjr Facs., by Pro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11" i="1"/>
  <c r="C17" i="1" s="1"/>
  <c r="D17" i="1"/>
  <c r="E11" i="1"/>
  <c r="E17" i="1" s="1"/>
  <c r="F11" i="1" l="1"/>
  <c r="G11" i="1" s="1"/>
  <c r="E36" i="1"/>
  <c r="E35" i="1"/>
  <c r="E28" i="1"/>
  <c r="E25" i="1"/>
  <c r="E22" i="1"/>
  <c r="E32" i="1" s="1"/>
  <c r="E8" i="1"/>
  <c r="C36" i="1"/>
  <c r="C35" i="1"/>
  <c r="C28" i="1"/>
  <c r="C25" i="1"/>
  <c r="C22" i="1"/>
  <c r="D36" i="1"/>
  <c r="C8" i="1"/>
  <c r="D8" i="1"/>
  <c r="E6" i="1" l="1"/>
  <c r="E39" i="1" s="1"/>
  <c r="C32" i="1"/>
  <c r="C6" i="1" s="1"/>
  <c r="C39" i="1" s="1"/>
  <c r="F20" i="1"/>
  <c r="G20" i="1" s="1"/>
  <c r="D35" i="1"/>
  <c r="F19" i="1"/>
  <c r="G19" i="1" s="1"/>
  <c r="F13" i="1"/>
  <c r="G13" i="1" s="1"/>
  <c r="F7" i="1"/>
  <c r="G7" i="1" s="1"/>
  <c r="F14" i="1"/>
  <c r="G14" i="1" s="1"/>
  <c r="F12" i="1"/>
  <c r="G12" i="1" s="1"/>
  <c r="D32" i="1"/>
  <c r="F31" i="1"/>
  <c r="G31" i="1" s="1"/>
  <c r="F21" i="1"/>
  <c r="G21" i="1" s="1"/>
  <c r="F16" i="1"/>
  <c r="G16" i="1" s="1"/>
  <c r="F15" i="1"/>
  <c r="G15" i="1" s="1"/>
  <c r="F24" i="1"/>
  <c r="G24" i="1" s="1"/>
  <c r="F36" i="1"/>
  <c r="G36" i="1" s="1"/>
  <c r="F23" i="1"/>
  <c r="G23" i="1" s="1"/>
  <c r="F29" i="1"/>
  <c r="G29" i="1" s="1"/>
  <c r="F30" i="1"/>
  <c r="G30" i="1" s="1"/>
  <c r="F9" i="1"/>
  <c r="G9" i="1" s="1"/>
  <c r="F27" i="1"/>
  <c r="G27" i="1" s="1"/>
  <c r="F10" i="1"/>
  <c r="G10" i="1" s="1"/>
  <c r="F37" i="1"/>
  <c r="G37" i="1" s="1"/>
  <c r="F26" i="1"/>
  <c r="G26" i="1" s="1"/>
  <c r="F34" i="1"/>
  <c r="G34" i="1" s="1"/>
  <c r="F33" i="1"/>
  <c r="G33" i="1" s="1"/>
  <c r="F18" i="1"/>
  <c r="G18" i="1" s="1"/>
  <c r="F38" i="1"/>
  <c r="G38" i="1" s="1"/>
  <c r="D39" i="1" l="1"/>
  <c r="F25" i="1"/>
  <c r="G25" i="1" s="1"/>
  <c r="F35" i="1"/>
  <c r="G35" i="1" s="1"/>
  <c r="F17" i="1"/>
  <c r="G17" i="1" s="1"/>
  <c r="F22" i="1"/>
  <c r="G22" i="1" s="1"/>
  <c r="F28" i="1"/>
  <c r="G28" i="1" s="1"/>
  <c r="F8" i="1"/>
  <c r="G8" i="1" s="1"/>
  <c r="F32" i="1" l="1"/>
  <c r="G32" i="1" s="1"/>
  <c r="F39" i="1" l="1"/>
  <c r="G39" i="1" s="1"/>
  <c r="F6" i="1"/>
  <c r="G6" i="1" s="1"/>
</calcChain>
</file>

<file path=xl/sharedStrings.xml><?xml version="1.0" encoding="utf-8"?>
<sst xmlns="http://schemas.openxmlformats.org/spreadsheetml/2006/main" count="50" uniqueCount="49">
  <si>
    <t>MAJOR FACILITIES FUNDING, BY PROJECT</t>
  </si>
  <si>
    <t>(Dollars in Millions)</t>
  </si>
  <si>
    <t>Amount</t>
  </si>
  <si>
    <t>Percent</t>
  </si>
  <si>
    <t xml:space="preserve">Operations and Maintenance of Major Facilities </t>
  </si>
  <si>
    <t>National Ecological Observatory Network (NEON)</t>
  </si>
  <si>
    <t>Biological Sciences</t>
  </si>
  <si>
    <t>National Center for Atmospheric Research (NCAR) FFRDC</t>
  </si>
  <si>
    <t>Geosciences</t>
  </si>
  <si>
    <t>Large Hadron Collider (LHC) - ATLAS and CMS</t>
  </si>
  <si>
    <t>Laser Interferometer Gravitational Wave Observatory (LIGO)</t>
  </si>
  <si>
    <t>NSO O&amp;M</t>
  </si>
  <si>
    <t>Vera C. Rubin Observatory O&amp;M</t>
  </si>
  <si>
    <t>Mathematical and Physical Sciences</t>
  </si>
  <si>
    <t>Antarctic Facilities and Operations (AFO)</t>
  </si>
  <si>
    <t>IceCube Neutrino Observatory (ICNO)</t>
  </si>
  <si>
    <t>Office of Polar Programs</t>
  </si>
  <si>
    <t>Major Research Facilities Construction Investments</t>
  </si>
  <si>
    <t>Major Research Equipment and Facilities Construction (MREFC)</t>
  </si>
  <si>
    <t>Total, Major Research Facilities</t>
  </si>
  <si>
    <t>FFRDC is an acronym for Federally-Funded Research and Development Center.</t>
  </si>
  <si>
    <t>U.S. Sub-seafloor Sampling (S3P) (Formerly IODP)</t>
  </si>
  <si>
    <t>Change over</t>
  </si>
  <si>
    <t>FY 2023 Base Plan</t>
  </si>
  <si>
    <t>Atacama Large Millimeter Array (ALMA) O&amp;M</t>
  </si>
  <si>
    <t>GEMINI Observatory O&amp;M</t>
  </si>
  <si>
    <r>
      <t>National Geophysical Facility (NGF)</t>
    </r>
    <r>
      <rPr>
        <vertAlign val="superscript"/>
        <sz val="9"/>
        <rFont val="Open Sans"/>
      </rPr>
      <t>2</t>
    </r>
  </si>
  <si>
    <r>
      <t>Geodetic Facility for the Advancement of GEoscience (GAGE)</t>
    </r>
    <r>
      <rPr>
        <i/>
        <vertAlign val="superscript"/>
        <sz val="9"/>
        <rFont val="Open Sans"/>
      </rPr>
      <t>2</t>
    </r>
  </si>
  <si>
    <r>
      <t>Seismological Facility for the Advancement of GEeoscience (SAGE)</t>
    </r>
    <r>
      <rPr>
        <i/>
        <vertAlign val="superscript"/>
        <sz val="9"/>
        <rFont val="Open Sans"/>
      </rPr>
      <t>2</t>
    </r>
  </si>
  <si>
    <r>
      <t>NGF O&amp;M</t>
    </r>
    <r>
      <rPr>
        <i/>
        <vertAlign val="superscript"/>
        <sz val="9"/>
        <rFont val="Open Sans"/>
      </rPr>
      <t>2</t>
    </r>
  </si>
  <si>
    <r>
      <rPr>
        <vertAlign val="superscript"/>
        <sz val="8"/>
        <rFont val="Open Sans"/>
      </rPr>
      <t>2</t>
    </r>
    <r>
      <rPr>
        <sz val="8"/>
        <rFont val="Open Sans"/>
      </rPr>
      <t xml:space="preserve"> GAGE and SAGE will be consolidated into a single facility during FY 2025. Budget Year and outyear estimates for the consolidated facility are shown under a new line represented as the "National Geophysical Facility (NGF)".</t>
    </r>
  </si>
  <si>
    <r>
      <rPr>
        <vertAlign val="superscript"/>
        <sz val="8"/>
        <color theme="1"/>
        <rFont val="Open Sans"/>
      </rPr>
      <t>3</t>
    </r>
    <r>
      <rPr>
        <sz val="8"/>
        <color theme="1"/>
        <rFont val="Open Sans"/>
      </rPr>
      <t xml:space="preserve"> FY 2023 includes funding for repairs and maintenance beyond regular O&amp;M.</t>
    </r>
  </si>
  <si>
    <r>
      <t>Green Bank Observatory (GBO) FFRDC</t>
    </r>
    <r>
      <rPr>
        <vertAlign val="superscript"/>
        <sz val="9"/>
        <rFont val="Open Sans"/>
      </rPr>
      <t>3</t>
    </r>
  </si>
  <si>
    <r>
      <t>National High Magnetic Field Laboratory (NHMFL)</t>
    </r>
    <r>
      <rPr>
        <vertAlign val="superscript"/>
        <sz val="9"/>
        <rFont val="Open Sans"/>
      </rPr>
      <t>3</t>
    </r>
  </si>
  <si>
    <r>
      <t>National Radio Astronomy Observatory (NRAO) FFRDC</t>
    </r>
    <r>
      <rPr>
        <vertAlign val="superscript"/>
        <sz val="9"/>
        <rFont val="Open Sans"/>
      </rPr>
      <t>3</t>
    </r>
  </si>
  <si>
    <r>
      <t>NRAO O&amp;M</t>
    </r>
    <r>
      <rPr>
        <i/>
        <vertAlign val="superscript"/>
        <sz val="9"/>
        <rFont val="Open Sans"/>
      </rPr>
      <t>3,4</t>
    </r>
  </si>
  <si>
    <r>
      <rPr>
        <vertAlign val="superscript"/>
        <sz val="8"/>
        <color theme="1"/>
        <rFont val="Open Sans"/>
      </rPr>
      <t>4</t>
    </r>
    <r>
      <rPr>
        <sz val="8"/>
        <color theme="1"/>
        <rFont val="Open Sans"/>
      </rPr>
      <t xml:space="preserve"> Includes funding for VLBA ($3.43 million per year), as well as funding for the ngVLA program office.</t>
    </r>
  </si>
  <si>
    <r>
      <t>National Solar Observatory (NSO) FFRDC</t>
    </r>
    <r>
      <rPr>
        <vertAlign val="superscript"/>
        <sz val="9"/>
        <rFont val="Open Sans"/>
      </rPr>
      <t>3</t>
    </r>
  </si>
  <si>
    <r>
      <t>Daniel K. Inouye Solar Telescope (DKIST)</t>
    </r>
    <r>
      <rPr>
        <i/>
        <vertAlign val="superscript"/>
        <sz val="9"/>
        <rFont val="Open Sans"/>
      </rPr>
      <t>3</t>
    </r>
  </si>
  <si>
    <r>
      <t>NSF's National Optical-Infrared Astronomy Research Laboratory FFRDC</t>
    </r>
    <r>
      <rPr>
        <vertAlign val="superscript"/>
        <sz val="9"/>
        <rFont val="Open Sans"/>
      </rPr>
      <t>3</t>
    </r>
  </si>
  <si>
    <r>
      <t>NOIRLab O&amp;M (Mid-Scale Observatories &amp; Community Science and Data Center)</t>
    </r>
    <r>
      <rPr>
        <i/>
        <vertAlign val="superscript"/>
        <sz val="9"/>
        <rFont val="Open Sans"/>
      </rPr>
      <t>3,5</t>
    </r>
  </si>
  <si>
    <r>
      <t>R&amp;RA Design Stage Activities</t>
    </r>
    <r>
      <rPr>
        <b/>
        <vertAlign val="superscript"/>
        <sz val="9"/>
        <rFont val="Open Sans"/>
      </rPr>
      <t>6</t>
    </r>
  </si>
  <si>
    <r>
      <rPr>
        <vertAlign val="superscript"/>
        <sz val="8"/>
        <rFont val="Open Sans"/>
      </rPr>
      <t>1</t>
    </r>
    <r>
      <rPr>
        <sz val="8"/>
        <rFont val="Open Sans"/>
      </rPr>
      <t xml:space="preserve"> FY 2023 reflects the transfer of ship-time costs, estimated at $8.98 million, from the Ocean Observatories Initiative (OOI) to the Academic Research Fleet (ARF). These costs are reflected within ARF for the FY 2025 Request.</t>
    </r>
  </si>
  <si>
    <r>
      <rPr>
        <vertAlign val="superscript"/>
        <sz val="8"/>
        <color theme="1"/>
        <rFont val="Open Sans"/>
      </rPr>
      <t xml:space="preserve">5 </t>
    </r>
    <r>
      <rPr>
        <sz val="8"/>
        <color theme="1"/>
        <rFont val="Open Sans"/>
      </rPr>
      <t>Includes support for the Windows on the Universe Center for Astronomy Outreach, ongoing activities at the WIYN telescope, and potential future participation in the U.S. Extremely Large Telescope program.</t>
    </r>
  </si>
  <si>
    <r>
      <t>Academic Research Fleet</t>
    </r>
    <r>
      <rPr>
        <vertAlign val="superscript"/>
        <sz val="9"/>
        <rFont val="Open Sans"/>
      </rPr>
      <t>1</t>
    </r>
  </si>
  <si>
    <r>
      <t>Ocean Observatories Initiative (OOI)</t>
    </r>
    <r>
      <rPr>
        <vertAlign val="superscript"/>
        <sz val="9"/>
        <rFont val="Open Sans"/>
      </rPr>
      <t>1</t>
    </r>
  </si>
  <si>
    <r>
      <rPr>
        <vertAlign val="superscript"/>
        <sz val="8"/>
        <color theme="1"/>
        <rFont val="Open Sans"/>
      </rPr>
      <t>6</t>
    </r>
    <r>
      <rPr>
        <sz val="8"/>
        <color theme="1"/>
        <rFont val="Open Sans"/>
      </rPr>
      <t xml:space="preserve"> Design Stage Activities include support for potential next generation major facilities. This line reflects FY 2023 funding amounts of $12.43 million for the Antarctic Research Vessel (ARV), $3.0 million for the Next Generation Very Large Array (ngVLA), and $15.0 million for Extremely Large Telescopes (ELT), and FY 2025 funding amounts of $22.0 million for the ARV, $7.0 million for the ngVLA, and $17.0 million for ELT.</t>
    </r>
  </si>
  <si>
    <t>FY 2024 (TBD)</t>
  </si>
  <si>
    <t>FY 2025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</si>
</sst>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.000000_);\(#,##0.000000\)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Open Sans"/>
    </font>
    <font>
      <sz val="9"/>
      <name val="Open Sans"/>
    </font>
    <font>
      <sz val="10"/>
      <color theme="1"/>
      <name val="Arial"/>
      <family val="2"/>
    </font>
    <font>
      <b/>
      <sz val="9"/>
      <name val="Open Sans"/>
    </font>
    <font>
      <b/>
      <i/>
      <sz val="9"/>
      <name val="Open Sans"/>
    </font>
    <font>
      <i/>
      <sz val="9"/>
      <name val="Open Sans"/>
    </font>
    <font>
      <sz val="9"/>
      <color rgb="FF000000"/>
      <name val="Open Sans"/>
    </font>
    <font>
      <b/>
      <sz val="9"/>
      <color theme="1"/>
      <name val="Open Sans"/>
    </font>
    <font>
      <vertAlign val="superscript"/>
      <sz val="9"/>
      <name val="Open Sans"/>
    </font>
    <font>
      <i/>
      <vertAlign val="superscript"/>
      <sz val="9"/>
      <name val="Open Sans"/>
    </font>
    <font>
      <sz val="8"/>
      <name val="Open Sans"/>
    </font>
    <font>
      <sz val="8"/>
      <color theme="1"/>
      <name val="Open Sans"/>
    </font>
    <font>
      <vertAlign val="superscript"/>
      <sz val="8"/>
      <name val="Open Sans"/>
    </font>
    <font>
      <vertAlign val="superscript"/>
      <sz val="8"/>
      <color theme="1"/>
      <name val="Open Sans"/>
    </font>
    <font>
      <b/>
      <vertAlign val="superscript"/>
      <sz val="9"/>
      <name val="Open Sans"/>
    </font>
    <font>
      <b/>
      <sz val="9"/>
      <color rgb="FF0070C0"/>
      <name val="Open San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1" fillId="0" borderId="0" xfId="0" applyFont="1"/>
    <xf numFmtId="164" fontId="4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10" xfId="0" applyFont="1" applyBorder="1" applyAlignment="1">
      <alignment vertical="top"/>
    </xf>
    <xf numFmtId="166" fontId="2" fillId="0" borderId="10" xfId="0" applyNumberFormat="1" applyFont="1" applyBorder="1" applyAlignment="1">
      <alignment vertical="top"/>
    </xf>
    <xf numFmtId="164" fontId="5" fillId="0" borderId="6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166" fontId="2" fillId="0" borderId="0" xfId="0" applyNumberFormat="1" applyFont="1" applyAlignment="1">
      <alignment vertical="top"/>
    </xf>
    <xf numFmtId="0" fontId="6" fillId="0" borderId="0" xfId="0" applyFont="1" applyAlignment="1">
      <alignment horizontal="left" vertical="top" indent="1"/>
    </xf>
    <xf numFmtId="166" fontId="6" fillId="0" borderId="0" xfId="0" applyNumberFormat="1" applyFont="1" applyAlignment="1">
      <alignment vertical="top"/>
    </xf>
    <xf numFmtId="0" fontId="6" fillId="0" borderId="0" xfId="0" applyFont="1" applyAlignment="1">
      <alignment horizontal="left" vertical="top" wrapText="1" indent="1"/>
    </xf>
    <xf numFmtId="0" fontId="2" fillId="0" borderId="0" xfId="0" applyFont="1" applyAlignment="1">
      <alignment vertical="top" wrapText="1"/>
    </xf>
    <xf numFmtId="164" fontId="4" fillId="0" borderId="3" xfId="0" applyNumberFormat="1" applyFont="1" applyBorder="1" applyAlignment="1">
      <alignment vertical="top"/>
    </xf>
    <xf numFmtId="0" fontId="4" fillId="0" borderId="10" xfId="0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4" fillId="0" borderId="13" xfId="0" applyFont="1" applyBorder="1" applyAlignment="1">
      <alignment vertical="top"/>
    </xf>
    <xf numFmtId="164" fontId="4" fillId="0" borderId="13" xfId="0" applyNumberFormat="1" applyFont="1" applyBorder="1" applyAlignment="1">
      <alignment vertical="top"/>
    </xf>
    <xf numFmtId="7" fontId="1" fillId="0" borderId="0" xfId="0" applyNumberFormat="1" applyFont="1"/>
    <xf numFmtId="164" fontId="4" fillId="0" borderId="9" xfId="0" applyNumberFormat="1" applyFont="1" applyBorder="1" applyAlignment="1">
      <alignment vertical="top"/>
    </xf>
    <xf numFmtId="164" fontId="4" fillId="0" borderId="4" xfId="0" applyNumberFormat="1" applyFont="1" applyBorder="1" applyAlignment="1">
      <alignment vertical="top"/>
    </xf>
    <xf numFmtId="164" fontId="4" fillId="0" borderId="14" xfId="0" applyNumberFormat="1" applyFont="1" applyBorder="1" applyAlignment="1">
      <alignment vertical="top"/>
    </xf>
    <xf numFmtId="165" fontId="4" fillId="0" borderId="9" xfId="0" applyNumberFormat="1" applyFont="1" applyBorder="1" applyAlignment="1">
      <alignment horizontal="right" vertical="top"/>
    </xf>
    <xf numFmtId="165" fontId="2" fillId="0" borderId="11" xfId="0" applyNumberFormat="1" applyFont="1" applyBorder="1" applyAlignment="1">
      <alignment horizontal="right" vertical="top"/>
    </xf>
    <xf numFmtId="165" fontId="5" fillId="0" borderId="7" xfId="0" applyNumberFormat="1" applyFont="1" applyBorder="1" applyAlignment="1">
      <alignment horizontal="right" vertical="top"/>
    </xf>
    <xf numFmtId="165" fontId="2" fillId="0" borderId="9" xfId="0" applyNumberFormat="1" applyFont="1" applyBorder="1" applyAlignment="1">
      <alignment horizontal="right" vertical="top"/>
    </xf>
    <xf numFmtId="165" fontId="6" fillId="0" borderId="9" xfId="0" applyNumberFormat="1" applyFont="1" applyBorder="1" applyAlignment="1">
      <alignment horizontal="right" vertical="top"/>
    </xf>
    <xf numFmtId="165" fontId="4" fillId="0" borderId="4" xfId="0" applyNumberFormat="1" applyFont="1" applyBorder="1" applyAlignment="1">
      <alignment horizontal="right" vertical="top"/>
    </xf>
    <xf numFmtId="165" fontId="4" fillId="0" borderId="12" xfId="0" applyNumberFormat="1" applyFont="1" applyBorder="1" applyAlignment="1">
      <alignment horizontal="right" vertical="top"/>
    </xf>
    <xf numFmtId="165" fontId="4" fillId="0" borderId="14" xfId="0" applyNumberFormat="1" applyFont="1" applyBorder="1" applyAlignment="1">
      <alignment horizontal="right" vertical="top"/>
    </xf>
    <xf numFmtId="0" fontId="2" fillId="0" borderId="0" xfId="0" applyFont="1" applyAlignment="1" applyProtection="1">
      <alignment vertical="top" wrapText="1"/>
      <protection locked="0"/>
    </xf>
    <xf numFmtId="166" fontId="1" fillId="0" borderId="0" xfId="0" applyNumberFormat="1" applyFont="1"/>
    <xf numFmtId="0" fontId="1" fillId="0" borderId="0" xfId="0" applyFont="1" applyAlignment="1">
      <alignment vertical="top" wrapText="1"/>
    </xf>
    <xf numFmtId="2" fontId="1" fillId="0" borderId="0" xfId="0" applyNumberFormat="1" applyFont="1"/>
    <xf numFmtId="2" fontId="16" fillId="0" borderId="0" xfId="0" applyNumberFormat="1" applyFont="1"/>
    <xf numFmtId="0" fontId="16" fillId="0" borderId="0" xfId="0" applyFont="1"/>
    <xf numFmtId="2" fontId="8" fillId="0" borderId="0" xfId="0" applyNumberFormat="1" applyFont="1"/>
    <xf numFmtId="164" fontId="4" fillId="0" borderId="12" xfId="0" applyNumberFormat="1" applyFont="1" applyBorder="1" applyAlignment="1">
      <alignment vertical="top"/>
    </xf>
    <xf numFmtId="166" fontId="2" fillId="0" borderId="9" xfId="0" applyNumberFormat="1" applyFont="1" applyBorder="1" applyAlignment="1">
      <alignment vertical="top"/>
    </xf>
    <xf numFmtId="164" fontId="5" fillId="0" borderId="7" xfId="0" applyNumberFormat="1" applyFont="1" applyBorder="1" applyAlignment="1">
      <alignment vertical="top"/>
    </xf>
    <xf numFmtId="166" fontId="2" fillId="0" borderId="11" xfId="0" applyNumberFormat="1" applyFont="1" applyBorder="1" applyAlignment="1">
      <alignment vertical="top"/>
    </xf>
    <xf numFmtId="166" fontId="1" fillId="0" borderId="9" xfId="0" applyNumberFormat="1" applyFont="1" applyBorder="1"/>
    <xf numFmtId="166" fontId="6" fillId="0" borderId="9" xfId="0" applyNumberFormat="1" applyFont="1" applyBorder="1" applyAlignment="1">
      <alignment vertical="top"/>
    </xf>
    <xf numFmtId="166" fontId="4" fillId="0" borderId="0" xfId="0" applyNumberFormat="1" applyFont="1" applyAlignment="1">
      <alignment vertical="top"/>
    </xf>
    <xf numFmtId="164" fontId="4" fillId="0" borderId="5" xfId="0" applyNumberFormat="1" applyFont="1" applyBorder="1" applyAlignment="1">
      <alignment vertical="top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39" fontId="1" fillId="0" borderId="0" xfId="0" applyNumberFormat="1" applyFont="1"/>
    <xf numFmtId="167" fontId="1" fillId="0" borderId="0" xfId="0" applyNumberFormat="1" applyFont="1"/>
    <xf numFmtId="0" fontId="7" fillId="0" borderId="2" xfId="0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1" fillId="0" borderId="2" xfId="1" applyFont="1" applyBorder="1" applyAlignment="1" applyProtection="1">
      <alignment horizontal="right" wrapText="1" readingOrder="1"/>
      <protection locked="0"/>
    </xf>
    <xf numFmtId="0" fontId="1" fillId="0" borderId="15" xfId="1" applyFont="1" applyBorder="1" applyAlignment="1" applyProtection="1">
      <alignment horizontal="right" wrapText="1" readingOrder="1"/>
      <protection locked="0"/>
    </xf>
    <xf numFmtId="0" fontId="1" fillId="0" borderId="9" xfId="1" applyFont="1" applyBorder="1" applyAlignment="1" applyProtection="1">
      <alignment horizontal="right" wrapText="1" readingOrder="1"/>
      <protection locked="0"/>
    </xf>
    <xf numFmtId="0" fontId="5" fillId="0" borderId="1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12" fillId="0" borderId="0" xfId="0" applyFont="1" applyAlignment="1">
      <alignment horizontal="left" vertical="top" wrapText="1"/>
    </xf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2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>
      <alignment vertical="top"/>
    </xf>
    <xf numFmtId="0" fontId="4" fillId="0" borderId="0" xfId="0" applyFont="1" applyAlignment="1">
      <alignment vertical="top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1" fillId="0" borderId="0" xfId="0" applyFont="1" applyAlignment="1"/>
    <xf numFmtId="7" fontId="1" fillId="0" borderId="0" xfId="0" applyNumberFormat="1" applyFont="1" applyAlignment="1"/>
    <xf numFmtId="0" fontId="11" fillId="0" borderId="0" xfId="0" applyFont="1" applyAlignment="1">
      <alignment horizontal="left" vertical="top"/>
    </xf>
    <xf numFmtId="0" fontId="1" fillId="0" borderId="0" xfId="1" applyFont="1" applyBorder="1" applyAlignment="1" applyProtection="1">
      <alignment horizontal="right" wrapText="1" readingOrder="1"/>
      <protection locked="0"/>
    </xf>
    <xf numFmtId="0" fontId="7" fillId="0" borderId="6" xfId="0" applyFont="1" applyBorder="1" applyAlignment="1">
      <alignment horizontal="center" wrapText="1"/>
    </xf>
    <xf numFmtId="0" fontId="1" fillId="0" borderId="6" xfId="1" applyFont="1" applyBorder="1" applyAlignment="1" applyProtection="1">
      <alignment horizontal="center" wrapText="1" readingOrder="1"/>
      <protection locked="0"/>
    </xf>
    <xf numFmtId="0" fontId="1" fillId="0" borderId="7" xfId="1" applyFont="1" applyBorder="1" applyAlignment="1" applyProtection="1">
      <alignment horizontal="center" wrapText="1" readingOrder="1"/>
      <protection locked="0"/>
    </xf>
  </cellXfs>
  <cellStyles count="2">
    <cellStyle name="Normal" xfId="0" builtinId="0"/>
    <cellStyle name="Normal 2" xfId="1" xr:uid="{CFF6E681-C54E-4ABA-9081-57BAC4DE6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112D5-B111-4AEA-9643-7E6269AB6399}">
  <dimension ref="A1:N49"/>
  <sheetViews>
    <sheetView showGridLines="0" tabSelected="1" workbookViewId="0">
      <selection activeCell="I7" sqref="I7"/>
    </sheetView>
  </sheetViews>
  <sheetFormatPr defaultColWidth="8.77734375" defaultRowHeight="13.2" x14ac:dyDescent="0.3"/>
  <cols>
    <col min="1" max="1" width="2.21875" style="1" customWidth="1"/>
    <col min="2" max="2" width="64.44140625" style="1" customWidth="1"/>
    <col min="3" max="4" width="10.5546875" style="1" customWidth="1"/>
    <col min="5" max="7" width="10.6640625" style="1" customWidth="1"/>
    <col min="8" max="8" width="9.88671875" style="1" bestFit="1" customWidth="1"/>
    <col min="9" max="9" width="9" style="1" bestFit="1" customWidth="1"/>
    <col min="10" max="10" width="9.88671875" style="1" bestFit="1" customWidth="1"/>
    <col min="11" max="11" width="8.77734375" style="1"/>
    <col min="12" max="12" width="11.6640625" style="1" customWidth="1"/>
    <col min="13" max="13" width="8.77734375" style="1"/>
    <col min="14" max="14" width="10.44140625" style="1" bestFit="1" customWidth="1"/>
    <col min="15" max="16384" width="8.77734375" style="1"/>
  </cols>
  <sheetData>
    <row r="1" spans="1:10" ht="15" customHeight="1" x14ac:dyDescent="0.3">
      <c r="A1" s="67" t="s">
        <v>0</v>
      </c>
      <c r="B1" s="67"/>
      <c r="C1" s="67"/>
      <c r="D1" s="67"/>
      <c r="E1" s="67"/>
      <c r="F1" s="67"/>
      <c r="G1" s="67"/>
    </row>
    <row r="2" spans="1:10" ht="14.1" customHeight="1" thickBot="1" x14ac:dyDescent="0.35">
      <c r="A2" s="68" t="s">
        <v>1</v>
      </c>
      <c r="B2" s="68"/>
      <c r="C2" s="68"/>
      <c r="D2" s="68"/>
      <c r="E2" s="68"/>
      <c r="F2" s="68"/>
      <c r="G2" s="68"/>
    </row>
    <row r="3" spans="1:10" ht="15.45" customHeight="1" x14ac:dyDescent="0.3">
      <c r="A3" s="69"/>
      <c r="B3" s="69"/>
      <c r="C3" s="49"/>
      <c r="D3" s="51"/>
      <c r="E3" s="52"/>
      <c r="F3" s="70" t="s">
        <v>22</v>
      </c>
      <c r="G3" s="71"/>
    </row>
    <row r="4" spans="1:10" ht="15.45" customHeight="1" x14ac:dyDescent="0.3">
      <c r="A4" s="30"/>
      <c r="B4" s="30"/>
      <c r="C4" s="50"/>
      <c r="D4" s="76"/>
      <c r="E4" s="53"/>
      <c r="F4" s="65" t="s">
        <v>23</v>
      </c>
      <c r="G4" s="66"/>
    </row>
    <row r="5" spans="1:10" ht="31.8" customHeight="1" x14ac:dyDescent="0.3">
      <c r="A5" s="62"/>
      <c r="B5" s="62"/>
      <c r="C5" s="77" t="s">
        <v>23</v>
      </c>
      <c r="D5" s="78" t="s">
        <v>47</v>
      </c>
      <c r="E5" s="79" t="s">
        <v>48</v>
      </c>
      <c r="F5" s="45" t="s">
        <v>2</v>
      </c>
      <c r="G5" s="46" t="s">
        <v>3</v>
      </c>
    </row>
    <row r="6" spans="1:10" ht="15" customHeight="1" x14ac:dyDescent="0.3">
      <c r="A6" s="63" t="s">
        <v>4</v>
      </c>
      <c r="B6" s="64"/>
      <c r="C6" s="2">
        <f>SUM(C8,C17,C32,C35)</f>
        <v>996.7399999999999</v>
      </c>
      <c r="D6" s="44">
        <f>SUM(D8,D17,D32,D35)</f>
        <v>0</v>
      </c>
      <c r="E6" s="19">
        <f>SUM(E8,E17,E32,E35)</f>
        <v>1120.3300000000002</v>
      </c>
      <c r="F6" s="2">
        <f t="shared" ref="F6:F39" si="0">E6-C6</f>
        <v>123.59000000000026</v>
      </c>
      <c r="G6" s="22">
        <f t="shared" ref="G6:G39" si="1">IFERROR(F6/C6, "N/A")</f>
        <v>0.12399422116098509</v>
      </c>
      <c r="I6" s="18"/>
    </row>
    <row r="7" spans="1:10" ht="14.1" customHeight="1" x14ac:dyDescent="0.3">
      <c r="A7" s="3"/>
      <c r="B7" s="4" t="s">
        <v>5</v>
      </c>
      <c r="C7" s="5">
        <v>71.709999999999994</v>
      </c>
      <c r="D7" s="8">
        <v>0</v>
      </c>
      <c r="E7" s="40">
        <v>82.02</v>
      </c>
      <c r="F7" s="5">
        <f t="shared" si="0"/>
        <v>10.310000000000002</v>
      </c>
      <c r="G7" s="23">
        <f t="shared" si="1"/>
        <v>0.14377353228280579</v>
      </c>
    </row>
    <row r="8" spans="1:10" ht="15" customHeight="1" x14ac:dyDescent="0.3">
      <c r="A8" s="55" t="s">
        <v>6</v>
      </c>
      <c r="B8" s="55"/>
      <c r="C8" s="6">
        <f>C7</f>
        <v>71.709999999999994</v>
      </c>
      <c r="D8" s="6">
        <f>D7</f>
        <v>0</v>
      </c>
      <c r="E8" s="39">
        <f>E7</f>
        <v>82.02</v>
      </c>
      <c r="F8" s="6">
        <f t="shared" si="0"/>
        <v>10.310000000000002</v>
      </c>
      <c r="G8" s="24">
        <f t="shared" si="1"/>
        <v>0.14377353228280579</v>
      </c>
      <c r="I8" s="47"/>
    </row>
    <row r="9" spans="1:10" ht="14.1" customHeight="1" x14ac:dyDescent="0.3">
      <c r="A9" s="3"/>
      <c r="B9" s="7" t="s">
        <v>44</v>
      </c>
      <c r="C9" s="8">
        <v>136.09</v>
      </c>
      <c r="D9" s="8">
        <v>0</v>
      </c>
      <c r="E9" s="38">
        <v>151.33000000000001</v>
      </c>
      <c r="F9" s="8">
        <f t="shared" si="0"/>
        <v>15.240000000000009</v>
      </c>
      <c r="G9" s="25">
        <f t="shared" si="1"/>
        <v>0.1119847159967669</v>
      </c>
      <c r="H9" s="33"/>
      <c r="I9" s="33"/>
      <c r="J9" s="34"/>
    </row>
    <row r="10" spans="1:10" ht="14.1" customHeight="1" x14ac:dyDescent="0.3">
      <c r="A10" s="3"/>
      <c r="B10" s="7" t="s">
        <v>7</v>
      </c>
      <c r="C10" s="8">
        <v>116.2</v>
      </c>
      <c r="D10" s="8">
        <v>0</v>
      </c>
      <c r="E10" s="38">
        <v>124.59</v>
      </c>
      <c r="F10" s="8">
        <f t="shared" si="0"/>
        <v>8.39</v>
      </c>
      <c r="G10" s="25">
        <f t="shared" si="1"/>
        <v>7.2203098106712563E-2</v>
      </c>
      <c r="H10" s="33"/>
      <c r="I10" s="33"/>
      <c r="J10" s="34"/>
    </row>
    <row r="11" spans="1:10" ht="14.1" customHeight="1" x14ac:dyDescent="0.3">
      <c r="A11" s="3"/>
      <c r="B11" s="7" t="s">
        <v>26</v>
      </c>
      <c r="C11" s="31">
        <f>SUM(C12:C14)</f>
        <v>37.92</v>
      </c>
      <c r="D11" s="8">
        <v>0</v>
      </c>
      <c r="E11" s="41">
        <f>SUM(E12:E14)</f>
        <v>45.29</v>
      </c>
      <c r="F11" s="8">
        <f>E11-C11</f>
        <v>7.3699999999999974</v>
      </c>
      <c r="G11" s="25">
        <f t="shared" ref="G11" si="2">IFERROR(F11/C11, "N/A")</f>
        <v>0.1943565400843881</v>
      </c>
      <c r="H11" s="33"/>
      <c r="I11" s="33"/>
      <c r="J11" s="33"/>
    </row>
    <row r="12" spans="1:10" ht="14.1" customHeight="1" x14ac:dyDescent="0.3">
      <c r="A12" s="3"/>
      <c r="B12" s="9" t="s">
        <v>27</v>
      </c>
      <c r="C12" s="10">
        <v>14.55</v>
      </c>
      <c r="D12" s="8">
        <v>0</v>
      </c>
      <c r="E12" s="42">
        <v>8.5500000000000007</v>
      </c>
      <c r="F12" s="10">
        <f>E12-C12</f>
        <v>-6</v>
      </c>
      <c r="G12" s="26">
        <f>IFERROR(F12/C12, "N/A")</f>
        <v>-0.41237113402061853</v>
      </c>
      <c r="H12" s="33"/>
      <c r="I12" s="33"/>
      <c r="J12" s="34"/>
    </row>
    <row r="13" spans="1:10" ht="14.1" customHeight="1" x14ac:dyDescent="0.3">
      <c r="A13" s="3"/>
      <c r="B13" s="9" t="s">
        <v>28</v>
      </c>
      <c r="C13" s="10">
        <v>23.37</v>
      </c>
      <c r="D13" s="8">
        <v>0</v>
      </c>
      <c r="E13" s="42">
        <v>13.25</v>
      </c>
      <c r="F13" s="10">
        <f>E13-C13</f>
        <v>-10.120000000000001</v>
      </c>
      <c r="G13" s="26">
        <f>IFERROR(F13/C13, "N/A")</f>
        <v>-0.43303380402225078</v>
      </c>
      <c r="H13" s="33"/>
      <c r="I13" s="33"/>
      <c r="J13" s="34"/>
    </row>
    <row r="14" spans="1:10" ht="14.1" customHeight="1" x14ac:dyDescent="0.3">
      <c r="A14" s="3"/>
      <c r="B14" s="11" t="s">
        <v>29</v>
      </c>
      <c r="C14" s="8">
        <v>0</v>
      </c>
      <c r="D14" s="8">
        <v>0</v>
      </c>
      <c r="E14" s="38">
        <v>23.49</v>
      </c>
      <c r="F14" s="8">
        <f>E14-C14</f>
        <v>23.49</v>
      </c>
      <c r="G14" s="25" t="str">
        <f>IFERROR(F14/C14, "N/A")</f>
        <v>N/A</v>
      </c>
      <c r="H14" s="33"/>
      <c r="I14" s="33"/>
      <c r="J14" s="35"/>
    </row>
    <row r="15" spans="1:10" ht="14.1" customHeight="1" x14ac:dyDescent="0.3">
      <c r="A15" s="3"/>
      <c r="B15" s="7" t="s">
        <v>45</v>
      </c>
      <c r="C15" s="8">
        <v>42.019999999999996</v>
      </c>
      <c r="D15" s="8">
        <v>0</v>
      </c>
      <c r="E15" s="38">
        <v>47.76</v>
      </c>
      <c r="F15" s="8">
        <f t="shared" si="0"/>
        <v>5.740000000000002</v>
      </c>
      <c r="G15" s="25">
        <f t="shared" si="1"/>
        <v>0.13660161827701101</v>
      </c>
      <c r="H15" s="33"/>
      <c r="I15" s="33"/>
      <c r="J15" s="34"/>
    </row>
    <row r="16" spans="1:10" ht="14.1" customHeight="1" x14ac:dyDescent="0.3">
      <c r="A16" s="3"/>
      <c r="B16" s="7" t="s">
        <v>21</v>
      </c>
      <c r="C16" s="8">
        <v>50.4</v>
      </c>
      <c r="D16" s="8">
        <v>0</v>
      </c>
      <c r="E16" s="38">
        <v>55.51</v>
      </c>
      <c r="F16" s="8">
        <f t="shared" si="0"/>
        <v>5.1099999999999994</v>
      </c>
      <c r="G16" s="25">
        <f t="shared" si="1"/>
        <v>0.10138888888888888</v>
      </c>
      <c r="H16" s="33"/>
      <c r="I16" s="33"/>
      <c r="J16" s="34"/>
    </row>
    <row r="17" spans="1:14" ht="15" customHeight="1" x14ac:dyDescent="0.3">
      <c r="A17" s="55" t="s">
        <v>8</v>
      </c>
      <c r="B17" s="55"/>
      <c r="C17" s="6">
        <f>SUM(C9:C11,C15:C16)</f>
        <v>382.63</v>
      </c>
      <c r="D17" s="6">
        <f>SUM(D9:D11,D15:D16)</f>
        <v>0</v>
      </c>
      <c r="E17" s="39">
        <f>SUM(E9:E11,E15:E16)</f>
        <v>424.48</v>
      </c>
      <c r="F17" s="6">
        <f t="shared" si="0"/>
        <v>41.850000000000023</v>
      </c>
      <c r="G17" s="24">
        <f t="shared" si="1"/>
        <v>0.10937459164205636</v>
      </c>
      <c r="H17" s="33"/>
      <c r="I17" s="33"/>
      <c r="J17" s="35"/>
    </row>
    <row r="18" spans="1:14" ht="14.1" customHeight="1" x14ac:dyDescent="0.3">
      <c r="A18" s="3"/>
      <c r="B18" s="7" t="s">
        <v>32</v>
      </c>
      <c r="C18" s="8">
        <v>10.829999999999998</v>
      </c>
      <c r="D18" s="8">
        <v>0</v>
      </c>
      <c r="E18" s="38">
        <v>9.68</v>
      </c>
      <c r="F18" s="8">
        <f t="shared" si="0"/>
        <v>-1.1499999999999986</v>
      </c>
      <c r="G18" s="25">
        <f t="shared" si="1"/>
        <v>-0.10618651892890109</v>
      </c>
      <c r="H18" s="33"/>
      <c r="I18" s="33"/>
      <c r="J18" s="34"/>
      <c r="L18" s="48"/>
      <c r="N18" s="48"/>
    </row>
    <row r="19" spans="1:14" ht="14.1" customHeight="1" x14ac:dyDescent="0.3">
      <c r="A19" s="3"/>
      <c r="B19" s="7" t="s">
        <v>9</v>
      </c>
      <c r="C19" s="8">
        <v>20.5</v>
      </c>
      <c r="D19" s="8">
        <v>0</v>
      </c>
      <c r="E19" s="38">
        <v>20.5</v>
      </c>
      <c r="F19" s="8">
        <f t="shared" si="0"/>
        <v>0</v>
      </c>
      <c r="G19" s="25">
        <f t="shared" si="1"/>
        <v>0</v>
      </c>
      <c r="H19" s="33"/>
      <c r="I19" s="33"/>
      <c r="J19" s="34"/>
      <c r="L19" s="48"/>
      <c r="N19" s="48"/>
    </row>
    <row r="20" spans="1:14" ht="14.1" customHeight="1" x14ac:dyDescent="0.3">
      <c r="A20" s="3"/>
      <c r="B20" s="7" t="s">
        <v>10</v>
      </c>
      <c r="C20" s="8">
        <v>45</v>
      </c>
      <c r="D20" s="8">
        <v>0</v>
      </c>
      <c r="E20" s="38">
        <v>49</v>
      </c>
      <c r="F20" s="8">
        <f t="shared" si="0"/>
        <v>4</v>
      </c>
      <c r="G20" s="25">
        <f t="shared" si="1"/>
        <v>8.8888888888888892E-2</v>
      </c>
      <c r="H20" s="33"/>
      <c r="I20" s="33"/>
      <c r="J20" s="34"/>
      <c r="L20" s="18"/>
    </row>
    <row r="21" spans="1:14" ht="14.1" customHeight="1" x14ac:dyDescent="0.3">
      <c r="A21" s="3"/>
      <c r="B21" s="7" t="s">
        <v>33</v>
      </c>
      <c r="C21" s="8">
        <v>39.909999999999997</v>
      </c>
      <c r="D21" s="8">
        <v>0</v>
      </c>
      <c r="E21" s="38">
        <v>39.130000000000003</v>
      </c>
      <c r="F21" s="8">
        <f t="shared" si="0"/>
        <v>-0.77999999999999403</v>
      </c>
      <c r="G21" s="25">
        <f t="shared" si="1"/>
        <v>-1.9543973941367931E-2</v>
      </c>
      <c r="H21" s="33"/>
      <c r="I21" s="33"/>
      <c r="J21" s="34"/>
      <c r="N21" s="18"/>
    </row>
    <row r="22" spans="1:14" ht="14.1" customHeight="1" x14ac:dyDescent="0.3">
      <c r="A22" s="3"/>
      <c r="B22" s="7" t="s">
        <v>34</v>
      </c>
      <c r="C22" s="8">
        <f>SUM(C23:C24)</f>
        <v>93.66</v>
      </c>
      <c r="D22" s="8">
        <v>0</v>
      </c>
      <c r="E22" s="38">
        <f>SUM(E23:E24)</f>
        <v>96.710000000000008</v>
      </c>
      <c r="F22" s="8">
        <f t="shared" si="0"/>
        <v>3.0500000000000114</v>
      </c>
      <c r="G22" s="25">
        <f t="shared" si="1"/>
        <v>3.2564595344864528E-2</v>
      </c>
      <c r="I22" s="33"/>
      <c r="J22" s="34"/>
      <c r="N22" s="47"/>
    </row>
    <row r="23" spans="1:14" ht="14.1" customHeight="1" x14ac:dyDescent="0.3">
      <c r="A23" s="3"/>
      <c r="B23" s="9" t="s">
        <v>35</v>
      </c>
      <c r="C23" s="10">
        <v>43.03</v>
      </c>
      <c r="D23" s="8">
        <v>0</v>
      </c>
      <c r="E23" s="42">
        <v>43</v>
      </c>
      <c r="F23" s="10">
        <f t="shared" si="0"/>
        <v>-3.0000000000001137E-2</v>
      </c>
      <c r="G23" s="26">
        <f t="shared" si="1"/>
        <v>-6.9718800836628255E-4</v>
      </c>
      <c r="H23" s="33"/>
      <c r="I23" s="33"/>
      <c r="J23" s="34"/>
    </row>
    <row r="24" spans="1:14" ht="14.1" customHeight="1" x14ac:dyDescent="0.3">
      <c r="A24" s="3"/>
      <c r="B24" s="9" t="s">
        <v>24</v>
      </c>
      <c r="C24" s="10">
        <v>50.63</v>
      </c>
      <c r="D24" s="8">
        <v>0</v>
      </c>
      <c r="E24" s="42">
        <v>53.71</v>
      </c>
      <c r="F24" s="10">
        <f t="shared" si="0"/>
        <v>3.0799999999999983</v>
      </c>
      <c r="G24" s="26">
        <f t="shared" si="1"/>
        <v>6.0833497926130714E-2</v>
      </c>
      <c r="H24" s="33"/>
      <c r="I24" s="33"/>
      <c r="J24" s="34"/>
      <c r="L24" s="48"/>
    </row>
    <row r="25" spans="1:14" ht="14.1" customHeight="1" x14ac:dyDescent="0.3">
      <c r="A25" s="3"/>
      <c r="B25" s="7" t="s">
        <v>37</v>
      </c>
      <c r="C25" s="8">
        <f>SUM(C26:C27)</f>
        <v>26.56</v>
      </c>
      <c r="D25" s="8">
        <v>0</v>
      </c>
      <c r="E25" s="38">
        <f>SUM(E26:E27)</f>
        <v>34.24</v>
      </c>
      <c r="F25" s="8">
        <f t="shared" si="0"/>
        <v>7.6800000000000033</v>
      </c>
      <c r="G25" s="25">
        <f t="shared" si="1"/>
        <v>0.28915662650602425</v>
      </c>
      <c r="H25" s="33"/>
      <c r="I25" s="33"/>
      <c r="J25" s="34"/>
      <c r="L25" s="31"/>
    </row>
    <row r="26" spans="1:14" ht="14.1" customHeight="1" x14ac:dyDescent="0.3">
      <c r="A26" s="3"/>
      <c r="B26" s="9" t="s">
        <v>11</v>
      </c>
      <c r="C26" s="10">
        <v>5.88</v>
      </c>
      <c r="D26" s="8">
        <v>0</v>
      </c>
      <c r="E26" s="42">
        <v>6.24</v>
      </c>
      <c r="F26" s="10">
        <f t="shared" si="0"/>
        <v>0.36000000000000032</v>
      </c>
      <c r="G26" s="26">
        <f t="shared" si="1"/>
        <v>6.1224489795918421E-2</v>
      </c>
      <c r="H26" s="33"/>
      <c r="I26" s="33"/>
      <c r="J26" s="34"/>
      <c r="L26" s="18"/>
    </row>
    <row r="27" spans="1:14" ht="14.1" customHeight="1" x14ac:dyDescent="0.3">
      <c r="A27" s="3"/>
      <c r="B27" s="9" t="s">
        <v>38</v>
      </c>
      <c r="C27" s="10">
        <v>20.68</v>
      </c>
      <c r="D27" s="8">
        <v>0</v>
      </c>
      <c r="E27" s="42">
        <v>28</v>
      </c>
      <c r="F27" s="10">
        <f t="shared" si="0"/>
        <v>7.32</v>
      </c>
      <c r="G27" s="26">
        <f t="shared" si="1"/>
        <v>0.35396518375241781</v>
      </c>
      <c r="H27" s="33"/>
      <c r="I27" s="33"/>
      <c r="J27" s="34"/>
      <c r="L27" s="47"/>
    </row>
    <row r="28" spans="1:14" ht="14.1" customHeight="1" x14ac:dyDescent="0.3">
      <c r="A28" s="3"/>
      <c r="B28" s="7" t="s">
        <v>39</v>
      </c>
      <c r="C28" s="8">
        <f>SUM(C29:C31)</f>
        <v>73.569999999999993</v>
      </c>
      <c r="D28" s="8">
        <v>0</v>
      </c>
      <c r="E28" s="38">
        <f>SUM(E29:E31)</f>
        <v>86.4</v>
      </c>
      <c r="F28" s="8">
        <f t="shared" si="0"/>
        <v>12.830000000000013</v>
      </c>
      <c r="G28" s="25">
        <f t="shared" si="1"/>
        <v>0.17439173576185965</v>
      </c>
      <c r="H28" s="33"/>
      <c r="I28" s="33"/>
      <c r="J28" s="34"/>
    </row>
    <row r="29" spans="1:14" ht="14.1" customHeight="1" x14ac:dyDescent="0.3">
      <c r="A29" s="3"/>
      <c r="B29" s="9" t="s">
        <v>40</v>
      </c>
      <c r="C29" s="10">
        <v>28.49</v>
      </c>
      <c r="D29" s="8">
        <v>0</v>
      </c>
      <c r="E29" s="42">
        <v>24.82</v>
      </c>
      <c r="F29" s="10">
        <f t="shared" si="0"/>
        <v>-3.6699999999999982</v>
      </c>
      <c r="G29" s="26">
        <f t="shared" si="1"/>
        <v>-0.12881712881712876</v>
      </c>
      <c r="H29" s="33"/>
      <c r="I29" s="33"/>
      <c r="J29" s="34"/>
    </row>
    <row r="30" spans="1:14" ht="14.1" customHeight="1" x14ac:dyDescent="0.3">
      <c r="A30" s="3"/>
      <c r="B30" s="11" t="s">
        <v>25</v>
      </c>
      <c r="C30" s="10">
        <v>22.98</v>
      </c>
      <c r="D30" s="8">
        <v>0</v>
      </c>
      <c r="E30" s="42">
        <v>25.49</v>
      </c>
      <c r="F30" s="10">
        <f t="shared" si="0"/>
        <v>2.509999999999998</v>
      </c>
      <c r="G30" s="26">
        <f t="shared" si="1"/>
        <v>0.10922541340295901</v>
      </c>
      <c r="H30" s="33"/>
      <c r="I30" s="33"/>
      <c r="J30" s="34"/>
    </row>
    <row r="31" spans="1:14" ht="14.1" customHeight="1" x14ac:dyDescent="0.3">
      <c r="A31" s="3"/>
      <c r="B31" s="11" t="s">
        <v>12</v>
      </c>
      <c r="C31" s="10">
        <v>22.1</v>
      </c>
      <c r="D31" s="8">
        <v>0</v>
      </c>
      <c r="E31" s="42">
        <v>36.090000000000003</v>
      </c>
      <c r="F31" s="10">
        <f t="shared" si="0"/>
        <v>13.990000000000002</v>
      </c>
      <c r="G31" s="26">
        <f t="shared" si="1"/>
        <v>0.63303167420814488</v>
      </c>
      <c r="H31" s="33"/>
      <c r="I31" s="33"/>
      <c r="J31" s="34"/>
    </row>
    <row r="32" spans="1:14" ht="15" customHeight="1" x14ac:dyDescent="0.3">
      <c r="A32" s="55" t="s">
        <v>13</v>
      </c>
      <c r="B32" s="55"/>
      <c r="C32" s="6">
        <f>SUM(C18:C22,C25,C28)</f>
        <v>310.02999999999997</v>
      </c>
      <c r="D32" s="6">
        <f>SUM(D18:D22,D25,D28)</f>
        <v>0</v>
      </c>
      <c r="E32" s="39">
        <f>SUM(E18:E22,E25,E28)</f>
        <v>335.66</v>
      </c>
      <c r="F32" s="6">
        <f t="shared" si="0"/>
        <v>25.630000000000052</v>
      </c>
      <c r="G32" s="24">
        <f t="shared" si="1"/>
        <v>8.2669419088475485E-2</v>
      </c>
      <c r="I32" s="33"/>
      <c r="J32" s="35"/>
    </row>
    <row r="33" spans="1:10" ht="14.1" customHeight="1" x14ac:dyDescent="0.3">
      <c r="A33" s="3"/>
      <c r="B33" s="7" t="s">
        <v>14</v>
      </c>
      <c r="C33" s="8">
        <v>224.71</v>
      </c>
      <c r="D33" s="8">
        <v>0</v>
      </c>
      <c r="E33" s="38">
        <v>269.94</v>
      </c>
      <c r="F33" s="8">
        <f t="shared" si="0"/>
        <v>45.22999999999999</v>
      </c>
      <c r="G33" s="25">
        <f t="shared" si="1"/>
        <v>0.20128165190690217</v>
      </c>
      <c r="I33" s="33"/>
      <c r="J33" s="34"/>
    </row>
    <row r="34" spans="1:10" ht="14.1" customHeight="1" x14ac:dyDescent="0.3">
      <c r="A34" s="3"/>
      <c r="B34" s="12" t="s">
        <v>15</v>
      </c>
      <c r="C34" s="8">
        <v>7.66</v>
      </c>
      <c r="D34" s="8">
        <v>0</v>
      </c>
      <c r="E34" s="38">
        <v>8.23</v>
      </c>
      <c r="F34" s="8">
        <f t="shared" si="0"/>
        <v>0.57000000000000028</v>
      </c>
      <c r="G34" s="25">
        <f t="shared" si="1"/>
        <v>7.4412532637075757E-2</v>
      </c>
      <c r="I34" s="33"/>
      <c r="J34" s="34"/>
    </row>
    <row r="35" spans="1:10" ht="15" customHeight="1" thickBot="1" x14ac:dyDescent="0.35">
      <c r="A35" s="54" t="s">
        <v>16</v>
      </c>
      <c r="B35" s="54"/>
      <c r="C35" s="6">
        <f>SUM(C33:C34)</f>
        <v>232.37</v>
      </c>
      <c r="D35" s="6">
        <f>SUM(D33:D34)</f>
        <v>0</v>
      </c>
      <c r="E35" s="39">
        <f>SUM(E33:E34)</f>
        <v>278.17</v>
      </c>
      <c r="F35" s="6">
        <f t="shared" si="0"/>
        <v>45.800000000000011</v>
      </c>
      <c r="G35" s="24">
        <f t="shared" si="1"/>
        <v>0.19709945345784743</v>
      </c>
    </row>
    <row r="36" spans="1:10" ht="15" customHeight="1" x14ac:dyDescent="0.3">
      <c r="A36" s="57" t="s">
        <v>17</v>
      </c>
      <c r="B36" s="57"/>
      <c r="C36" s="13">
        <f>SUM(C37:C38)</f>
        <v>216.66</v>
      </c>
      <c r="D36" s="13">
        <f>SUM(D37:D38)</f>
        <v>0</v>
      </c>
      <c r="E36" s="20">
        <f>SUM(E37:E38)</f>
        <v>345</v>
      </c>
      <c r="F36" s="13">
        <f t="shared" si="0"/>
        <v>128.34</v>
      </c>
      <c r="G36" s="27">
        <f t="shared" si="1"/>
        <v>0.59235668789808915</v>
      </c>
    </row>
    <row r="37" spans="1:10" ht="15" customHeight="1" x14ac:dyDescent="0.3">
      <c r="A37" s="14" t="s">
        <v>41</v>
      </c>
      <c r="B37" s="14"/>
      <c r="C37" s="2">
        <v>30.43</v>
      </c>
      <c r="D37" s="43">
        <v>0</v>
      </c>
      <c r="E37" s="19">
        <v>46</v>
      </c>
      <c r="F37" s="2">
        <f t="shared" si="0"/>
        <v>15.57</v>
      </c>
      <c r="G37" s="22">
        <f t="shared" si="1"/>
        <v>0.51166611896155112</v>
      </c>
    </row>
    <row r="38" spans="1:10" ht="15" customHeight="1" thickBot="1" x14ac:dyDescent="0.35">
      <c r="A38" s="58" t="s">
        <v>18</v>
      </c>
      <c r="B38" s="58"/>
      <c r="C38" s="15">
        <v>186.23</v>
      </c>
      <c r="D38" s="43">
        <v>0</v>
      </c>
      <c r="E38" s="37">
        <v>299</v>
      </c>
      <c r="F38" s="15">
        <f t="shared" si="0"/>
        <v>112.77000000000001</v>
      </c>
      <c r="G38" s="28">
        <f t="shared" si="1"/>
        <v>0.60554153466144023</v>
      </c>
    </row>
    <row r="39" spans="1:10" ht="15" customHeight="1" thickBot="1" x14ac:dyDescent="0.35">
      <c r="A39" s="16" t="s">
        <v>19</v>
      </c>
      <c r="B39" s="16"/>
      <c r="C39" s="17">
        <f>SUM(C6,C36)</f>
        <v>1213.3999999999999</v>
      </c>
      <c r="D39" s="17">
        <f>SUM(D6,D36)</f>
        <v>0</v>
      </c>
      <c r="E39" s="21">
        <f>SUM(E6,E36)</f>
        <v>1465.3300000000002</v>
      </c>
      <c r="F39" s="17">
        <f t="shared" si="0"/>
        <v>251.93000000000029</v>
      </c>
      <c r="G39" s="29">
        <f t="shared" si="1"/>
        <v>0.2076232075160708</v>
      </c>
    </row>
    <row r="40" spans="1:10" x14ac:dyDescent="0.3">
      <c r="B40" s="72" t="s">
        <v>20</v>
      </c>
      <c r="C40" s="59"/>
      <c r="D40" s="59"/>
      <c r="E40" s="73"/>
      <c r="F40" s="74"/>
      <c r="G40" s="73"/>
    </row>
    <row r="41" spans="1:10" ht="37.200000000000003" x14ac:dyDescent="0.3">
      <c r="B41" s="60" t="s">
        <v>42</v>
      </c>
      <c r="C41" s="75"/>
      <c r="D41" s="75"/>
      <c r="E41" s="75"/>
      <c r="F41" s="75"/>
      <c r="G41" s="75"/>
    </row>
    <row r="42" spans="1:10" ht="37.200000000000003" x14ac:dyDescent="0.3">
      <c r="B42" s="60" t="s">
        <v>30</v>
      </c>
      <c r="C42" s="75"/>
      <c r="D42" s="75"/>
      <c r="E42" s="75"/>
      <c r="F42" s="75"/>
      <c r="G42" s="75"/>
    </row>
    <row r="43" spans="1:10" x14ac:dyDescent="0.3">
      <c r="B43" s="56" t="s">
        <v>31</v>
      </c>
      <c r="C43" s="61"/>
      <c r="D43" s="61"/>
      <c r="E43" s="61"/>
      <c r="F43" s="61"/>
      <c r="G43" s="61"/>
    </row>
    <row r="44" spans="1:10" ht="25.2" x14ac:dyDescent="0.3">
      <c r="B44" s="56" t="s">
        <v>36</v>
      </c>
      <c r="C44" s="61"/>
      <c r="D44" s="61"/>
      <c r="E44" s="61"/>
      <c r="F44" s="61"/>
      <c r="G44" s="61"/>
    </row>
    <row r="45" spans="1:10" s="32" customFormat="1" ht="37.200000000000003" x14ac:dyDescent="0.3">
      <c r="B45" s="56" t="s">
        <v>43</v>
      </c>
      <c r="C45" s="61"/>
      <c r="D45" s="61"/>
      <c r="E45" s="61"/>
      <c r="F45" s="61"/>
      <c r="G45" s="61"/>
    </row>
    <row r="46" spans="1:10" s="32" customFormat="1" ht="61.2" x14ac:dyDescent="0.3">
      <c r="B46" s="56" t="s">
        <v>46</v>
      </c>
      <c r="C46" s="61"/>
      <c r="D46" s="61"/>
      <c r="E46" s="61"/>
      <c r="F46" s="61"/>
      <c r="G46" s="61"/>
    </row>
    <row r="49" spans="9:11" x14ac:dyDescent="0.3">
      <c r="I49" s="36"/>
      <c r="J49" s="36"/>
      <c r="K49" s="36"/>
    </row>
  </sheetData>
  <mergeCells count="7">
    <mergeCell ref="F4:G4"/>
    <mergeCell ref="A1:G1"/>
    <mergeCell ref="A2:G2"/>
    <mergeCell ref="A3:B3"/>
    <mergeCell ref="F3:G3"/>
    <mergeCell ref="A5:B5"/>
    <mergeCell ref="A6:B6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  <ignoredErrors>
    <ignoredError sqref="C11 C17:E17 E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Mjr Facs., by Proj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MAJOR FACILITIES FUNDING, BY PROJECT</dc:title>
  <dc:creator>NSF CFO</dc:creator>
  <cp:keywords>MAJOR FACILITIES FUNDING, BY PROJECT</cp:keywords>
  <cp:lastModifiedBy>Gary Luethke - VSG</cp:lastModifiedBy>
  <cp:lastPrinted>2024-02-09T15:39:30Z</cp:lastPrinted>
  <dcterms:created xsi:type="dcterms:W3CDTF">2024-01-16T19:18:46Z</dcterms:created>
  <dcterms:modified xsi:type="dcterms:W3CDTF">2024-04-06T10:20:10Z</dcterms:modified>
  <cp:category>MAJOR FACILITIES FUNDING, BY PROJECT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dbcc0d72-8912-4bd5-a0a2-5a5d5f019504</vt:lpwstr>
  </property>
  <property fmtid="{D5CDD505-2E9C-101B-9397-08002B2CF9AE}" pid="3" name="ContainsCUI">
    <vt:lpwstr>No</vt:lpwstr>
  </property>
</Properties>
</file>