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7" documentId="8_{7B2F5775-ADCD-4074-97E6-5C17F2562D07}" xr6:coauthVersionLast="47" xr6:coauthVersionMax="47" xr10:uidLastSave="{D2575A90-E4D6-4552-9946-DF1245458D09}"/>
  <bookViews>
    <workbookView xWindow="-108" yWindow="-108" windowWidth="23256" windowHeight="12576" xr2:uid="{5A1AE561-0791-4A84-88C9-97BD64363CBC}"/>
  </bookViews>
  <sheets>
    <sheet name="FY23-25 OrgEx by MajComp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2" i="2" l="1"/>
  <c r="F52" i="2" s="1"/>
  <c r="F50" i="2"/>
  <c r="E50" i="2"/>
  <c r="E48" i="2"/>
  <c r="F48" i="2" s="1"/>
  <c r="E46" i="2"/>
  <c r="F46" i="2" s="1"/>
  <c r="F45" i="2"/>
  <c r="E45" i="2"/>
  <c r="E44" i="2"/>
  <c r="F44" i="2" s="1"/>
  <c r="E43" i="2"/>
  <c r="F43" i="2" s="1"/>
  <c r="E42" i="2"/>
  <c r="F42" i="2" s="1"/>
  <c r="E41" i="2"/>
  <c r="F41" i="2" s="1"/>
  <c r="E40" i="2"/>
  <c r="F40" i="2" s="1"/>
  <c r="D40" i="2"/>
  <c r="B40" i="2"/>
  <c r="F38" i="2"/>
  <c r="E38" i="2"/>
  <c r="E37" i="2"/>
  <c r="F37" i="2" s="1"/>
  <c r="E36" i="2"/>
  <c r="F36" i="2" s="1"/>
  <c r="D35" i="2"/>
  <c r="D31" i="2" s="1"/>
  <c r="B35" i="2"/>
  <c r="B31" i="2" s="1"/>
  <c r="F33" i="2"/>
  <c r="E33" i="2"/>
  <c r="F32" i="2"/>
  <c r="E32" i="2"/>
  <c r="E30" i="2"/>
  <c r="F30" i="2" s="1"/>
  <c r="E28" i="2"/>
  <c r="F28" i="2" s="1"/>
  <c r="F27" i="2"/>
  <c r="E27" i="2"/>
  <c r="F26" i="2"/>
  <c r="E26" i="2"/>
  <c r="E25" i="2"/>
  <c r="F25" i="2" s="1"/>
  <c r="D24" i="2"/>
  <c r="E24" i="2" s="1"/>
  <c r="B24" i="2"/>
  <c r="F24" i="2" s="1"/>
  <c r="E22" i="2"/>
  <c r="F22" i="2" s="1"/>
  <c r="F21" i="2"/>
  <c r="E21" i="2"/>
  <c r="F20" i="2"/>
  <c r="E20" i="2"/>
  <c r="E19" i="2"/>
  <c r="F19" i="2" s="1"/>
  <c r="D18" i="2"/>
  <c r="D17" i="2" s="1"/>
  <c r="B18" i="2"/>
  <c r="B17" i="2" s="1"/>
  <c r="F15" i="2"/>
  <c r="E15" i="2"/>
  <c r="E14" i="2"/>
  <c r="F14" i="2" s="1"/>
  <c r="D13" i="2"/>
  <c r="E13" i="2" s="1"/>
  <c r="B13" i="2"/>
  <c r="F13" i="2" s="1"/>
  <c r="E11" i="2"/>
  <c r="F11" i="2" s="1"/>
  <c r="F10" i="2"/>
  <c r="E10" i="2"/>
  <c r="D9" i="2"/>
  <c r="E9" i="2" s="1"/>
  <c r="B9" i="2"/>
  <c r="B5" i="2" s="1"/>
  <c r="E7" i="2"/>
  <c r="F7" i="2" s="1"/>
  <c r="E6" i="2"/>
  <c r="F6" i="2" s="1"/>
  <c r="D5" i="2"/>
  <c r="F31" i="2" l="1"/>
  <c r="E31" i="2"/>
  <c r="E5" i="2"/>
  <c r="F5" i="2" s="1"/>
  <c r="B54" i="2"/>
  <c r="D54" i="2"/>
  <c r="E54" i="2" s="1"/>
  <c r="E17" i="2"/>
  <c r="F17" i="2" s="1"/>
  <c r="E18" i="2"/>
  <c r="E35" i="2"/>
  <c r="F35" i="2" s="1"/>
  <c r="F18" i="2"/>
  <c r="F9" i="2"/>
  <c r="F54" i="2" l="1"/>
</calcChain>
</file>

<file path=xl/sharedStrings.xml><?xml version="1.0" encoding="utf-8"?>
<sst xmlns="http://schemas.openxmlformats.org/spreadsheetml/2006/main" count="81" uniqueCount="60">
  <si>
    <t>Organizational Excellence by Major Component</t>
  </si>
  <si>
    <t>(Dollars in Millions)</t>
  </si>
  <si>
    <t>FY 2023 Base Plan</t>
  </si>
  <si>
    <t>FY 2024 (TBD)</t>
  </si>
  <si>
    <t>FY 2025 
Request</t>
  </si>
  <si>
    <t>Change over 
FY 2023 Base Plan</t>
  </si>
  <si>
    <t>Funding Source</t>
  </si>
  <si>
    <t>Amount</t>
  </si>
  <si>
    <t>Percent</t>
  </si>
  <si>
    <t>Human Capital</t>
  </si>
  <si>
    <r>
      <t>Personnel Compensation &amp; Benefit</t>
    </r>
    <r>
      <rPr>
        <vertAlign val="superscript"/>
        <sz val="9"/>
        <color theme="1"/>
        <rFont val="Open Sans"/>
        <family val="2"/>
      </rPr>
      <t>1</t>
    </r>
  </si>
  <si>
    <t>AOAM</t>
  </si>
  <si>
    <t>Management of Human Capital</t>
  </si>
  <si>
    <t>IPA Appointments</t>
  </si>
  <si>
    <t>Compensation</t>
  </si>
  <si>
    <t>RRA/EDU</t>
  </si>
  <si>
    <t>Per Diem</t>
  </si>
  <si>
    <t>Travel</t>
  </si>
  <si>
    <t>NSF Federal Employee Staff</t>
  </si>
  <si>
    <t>Information Technology (IT)</t>
  </si>
  <si>
    <t>Agency Operations IT</t>
  </si>
  <si>
    <t>Administrative Applications Services and Support</t>
  </si>
  <si>
    <t>Administrative IT Operations and Infrastructure</t>
  </si>
  <si>
    <t>Administrative Security &amp; Privacy Services</t>
  </si>
  <si>
    <t>Administrative IT Management</t>
  </si>
  <si>
    <t>Program Related Technology (PRT)</t>
  </si>
  <si>
    <t>Mission-Related Applications &amp; Services</t>
  </si>
  <si>
    <r>
      <t>RRA</t>
    </r>
    <r>
      <rPr>
        <vertAlign val="superscript"/>
        <sz val="9"/>
        <color theme="1"/>
        <rFont val="Open Sans"/>
      </rPr>
      <t>2</t>
    </r>
  </si>
  <si>
    <t>Mission-Related IT Operations and Infrastructure</t>
  </si>
  <si>
    <t>Mission-Related Security &amp; Privacy Services</t>
  </si>
  <si>
    <t>Mission-Related IT Management</t>
  </si>
  <si>
    <t>Administrative Support: Space Rental</t>
  </si>
  <si>
    <t>Administrative Support</t>
  </si>
  <si>
    <r>
      <t>Operating Expenses</t>
    </r>
    <r>
      <rPr>
        <vertAlign val="superscript"/>
        <sz val="9"/>
        <color theme="1"/>
        <rFont val="Open Sans"/>
      </rPr>
      <t>3</t>
    </r>
  </si>
  <si>
    <t>Building and Administrative Services</t>
  </si>
  <si>
    <t>Other Program Related Administration</t>
  </si>
  <si>
    <t>E-Government Initiatives</t>
  </si>
  <si>
    <t>RRA</t>
  </si>
  <si>
    <t>General Planning and Evaluation Activities</t>
  </si>
  <si>
    <r>
      <t>BFA Other Prorgram Related Admin</t>
    </r>
    <r>
      <rPr>
        <vertAlign val="superscript"/>
        <sz val="9"/>
        <color theme="1"/>
        <rFont val="Open Sans"/>
      </rPr>
      <t>3</t>
    </r>
  </si>
  <si>
    <t>Other Organizational Excellence Activities</t>
  </si>
  <si>
    <t>Public Access Initiative</t>
  </si>
  <si>
    <t>RRA-CISE</t>
  </si>
  <si>
    <t>Research Security Strategy and Policy</t>
  </si>
  <si>
    <t>RRA-OCRSSP</t>
  </si>
  <si>
    <t>Equity and Compliance in Research</t>
  </si>
  <si>
    <t>RRA-IA</t>
  </si>
  <si>
    <t>Evaluation and Assessment Capability</t>
  </si>
  <si>
    <t>Modeling and Forecasting</t>
  </si>
  <si>
    <t>Planning and Policy Support</t>
  </si>
  <si>
    <t>MREFC Oversight</t>
  </si>
  <si>
    <t>MREFC</t>
  </si>
  <si>
    <t>Office of Inspector General</t>
  </si>
  <si>
    <t>OIG</t>
  </si>
  <si>
    <t>Office of the National Science Board</t>
  </si>
  <si>
    <t>NSB</t>
  </si>
  <si>
    <t>Total</t>
  </si>
  <si>
    <r>
      <rPr>
        <vertAlign val="superscript"/>
        <sz val="8"/>
        <rFont val="Open Sans"/>
        <family val="2"/>
      </rPr>
      <t>1</t>
    </r>
    <r>
      <rPr>
        <sz val="8"/>
        <rFont val="Open Sans"/>
        <family val="2"/>
      </rPr>
      <t xml:space="preserve"> The FY 2023 Base Plan for Personnel Compensation &amp; Benefit (PC&amp;B) includes $318.60 million of FY 2023 appropriated funds, $4.40 million of FY 2022 appropriated funds carried over into FY 2023, and an estimated $7.0 million of Administrative Cost Recoveries (ACRs).  The FY 2025 Request total for PC&amp;B includes $349.32 million of FY 2025 appropriated funds and an estimated $4.50 million of ACRs.</t>
    </r>
  </si>
  <si>
    <r>
      <rPr>
        <vertAlign val="superscript"/>
        <sz val="8"/>
        <color theme="1"/>
        <rFont val="Open Sans"/>
      </rPr>
      <t>2</t>
    </r>
    <r>
      <rPr>
        <sz val="8"/>
        <color theme="1"/>
        <rFont val="Open Sans"/>
      </rPr>
      <t xml:space="preserve"> In FY 2023, PRT was funded across the R&amp;RA and EDU accounts in roughly an 85/15 split.  Going forward, in FY 2025, with the establishment of the Mission Support Services activity in the R&amp;RA account, all PRT funding will be funded via the R&amp;RA account only. </t>
    </r>
  </si>
  <si>
    <r>
      <rPr>
        <vertAlign val="superscript"/>
        <sz val="8"/>
        <rFont val="Open Sans"/>
      </rPr>
      <t>3</t>
    </r>
    <r>
      <rPr>
        <sz val="8"/>
        <rFont val="Open Sans"/>
      </rPr>
      <t xml:space="preserve"> FY 2023 Base Plan restated for comparability with the FY 2025 Request to reflect movement of activities from the AOAM account to the R&amp;RA account.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</si>
</sst>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&quot;$&quot;#,##0.00;\-&quot;$&quot;#,##0.00;&quot;-&quot;??"/>
    <numFmt numFmtId="165" formatCode="0.0%;\-0.0%;&quot;-&quot;??"/>
    <numFmt numFmtId="166" formatCode="#,##0.00;\-#,##0.00;&quot;-&quot;??"/>
    <numFmt numFmtId="167" formatCode="_(* #,##0_);_(* \(#,##0\);_(* &quot;-   &quot;_);_(@_)"/>
    <numFmt numFmtId="168" formatCode="&quot;$&quot;#,##0.00"/>
    <numFmt numFmtId="169" formatCode="#,##0.000;\-#,##0.000;&quot;-&quot;??"/>
  </numFmts>
  <fonts count="15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9"/>
      <color theme="1"/>
      <name val="Open Sans"/>
      <family val="2"/>
    </font>
    <font>
      <sz val="9"/>
      <color theme="1"/>
      <name val="Open Sans"/>
      <family val="2"/>
    </font>
    <font>
      <sz val="9"/>
      <name val="Open Sans"/>
      <family val="2"/>
    </font>
    <font>
      <vertAlign val="superscript"/>
      <sz val="9"/>
      <color theme="1"/>
      <name val="Open Sans"/>
      <family val="2"/>
    </font>
    <font>
      <u/>
      <sz val="9"/>
      <color theme="1"/>
      <name val="Open Sans"/>
      <family val="2"/>
    </font>
    <font>
      <vertAlign val="superscript"/>
      <sz val="9"/>
      <color theme="1"/>
      <name val="Open Sans"/>
    </font>
    <font>
      <b/>
      <sz val="9"/>
      <color theme="1"/>
      <name val="Open Sans"/>
    </font>
    <font>
      <sz val="8"/>
      <name val="Open Sans"/>
      <family val="2"/>
    </font>
    <font>
      <vertAlign val="superscript"/>
      <sz val="8"/>
      <name val="Open Sans"/>
      <family val="2"/>
    </font>
    <font>
      <sz val="8"/>
      <color theme="1"/>
      <name val="Open Sans"/>
    </font>
    <font>
      <vertAlign val="superscript"/>
      <sz val="8"/>
      <color theme="1"/>
      <name val="Open Sans"/>
    </font>
    <font>
      <sz val="8"/>
      <name val="Open Sans"/>
    </font>
    <font>
      <vertAlign val="superscript"/>
      <sz val="8"/>
      <name val="Open Sans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6">
    <xf numFmtId="0" fontId="0" fillId="0" borderId="0" xfId="0"/>
    <xf numFmtId="0" fontId="3" fillId="0" borderId="3" xfId="0" applyFont="1" applyBorder="1" applyAlignment="1">
      <alignment horizontal="center" wrapText="1"/>
    </xf>
    <xf numFmtId="0" fontId="4" fillId="0" borderId="4" xfId="0" applyFont="1" applyBorder="1" applyAlignment="1">
      <alignment horizontal="right" vertical="center" wrapText="1"/>
    </xf>
    <xf numFmtId="0" fontId="3" fillId="0" borderId="5" xfId="0" applyFont="1" applyBorder="1" applyAlignment="1">
      <alignment horizontal="center" wrapText="1"/>
    </xf>
    <xf numFmtId="0" fontId="3" fillId="2" borderId="0" xfId="0" applyFont="1" applyFill="1" applyAlignment="1">
      <alignment vertical="top"/>
    </xf>
    <xf numFmtId="164" fontId="3" fillId="2" borderId="6" xfId="0" applyNumberFormat="1" applyFont="1" applyFill="1" applyBorder="1" applyAlignment="1">
      <alignment vertical="top"/>
    </xf>
    <xf numFmtId="164" fontId="3" fillId="2" borderId="0" xfId="0" applyNumberFormat="1" applyFont="1" applyFill="1" applyAlignment="1">
      <alignment horizontal="right" vertical="top"/>
    </xf>
    <xf numFmtId="164" fontId="3" fillId="2" borderId="0" xfId="0" applyNumberFormat="1" applyFont="1" applyFill="1" applyAlignment="1">
      <alignment vertical="top"/>
    </xf>
    <xf numFmtId="165" fontId="3" fillId="2" borderId="7" xfId="1" applyNumberFormat="1" applyFont="1" applyFill="1" applyBorder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0" fontId="3" fillId="0" borderId="0" xfId="0" applyFont="1" applyAlignment="1">
      <alignment horizontal="left" vertical="top"/>
    </xf>
    <xf numFmtId="166" fontId="3" fillId="0" borderId="0" xfId="0" applyNumberFormat="1" applyFont="1" applyAlignment="1">
      <alignment vertical="top"/>
    </xf>
    <xf numFmtId="167" fontId="3" fillId="0" borderId="0" xfId="0" applyNumberFormat="1" applyFont="1" applyAlignment="1">
      <alignment horizontal="right" vertical="top"/>
    </xf>
    <xf numFmtId="165" fontId="3" fillId="0" borderId="7" xfId="1" applyNumberFormat="1" applyFont="1" applyBorder="1" applyAlignment="1">
      <alignment horizontal="right" vertical="top"/>
    </xf>
    <xf numFmtId="0" fontId="3" fillId="0" borderId="0" xfId="0" applyFont="1" applyAlignment="1">
      <alignment horizontal="center" vertical="top"/>
    </xf>
    <xf numFmtId="166" fontId="3" fillId="0" borderId="0" xfId="1" applyNumberFormat="1" applyFont="1" applyBorder="1" applyAlignment="1">
      <alignment horizontal="right" vertical="top"/>
    </xf>
    <xf numFmtId="165" fontId="3" fillId="0" borderId="7" xfId="1" applyNumberFormat="1" applyFont="1" applyBorder="1" applyAlignment="1">
      <alignment vertical="top"/>
    </xf>
    <xf numFmtId="166" fontId="6" fillId="0" borderId="0" xfId="0" applyNumberFormat="1" applyFont="1" applyAlignment="1">
      <alignment vertical="top"/>
    </xf>
    <xf numFmtId="165" fontId="6" fillId="0" borderId="7" xfId="1" applyNumberFormat="1" applyFont="1" applyBorder="1" applyAlignment="1">
      <alignment horizontal="right" vertical="top"/>
    </xf>
    <xf numFmtId="0" fontId="3" fillId="0" borderId="0" xfId="0" applyFont="1" applyAlignment="1">
      <alignment horizontal="left" vertical="top" indent="1"/>
    </xf>
    <xf numFmtId="4" fontId="3" fillId="0" borderId="0" xfId="0" applyNumberFormat="1" applyFont="1" applyAlignment="1">
      <alignment vertical="top"/>
    </xf>
    <xf numFmtId="168" fontId="3" fillId="0" borderId="0" xfId="0" applyNumberFormat="1" applyFont="1" applyAlignment="1">
      <alignment vertical="top"/>
    </xf>
    <xf numFmtId="0" fontId="3" fillId="0" borderId="0" xfId="0" applyFont="1" applyAlignment="1">
      <alignment horizontal="left" vertical="top" wrapText="1" indent="1"/>
    </xf>
    <xf numFmtId="165" fontId="3" fillId="0" borderId="7" xfId="0" applyNumberFormat="1" applyFont="1" applyBorder="1" applyAlignment="1">
      <alignment vertical="top"/>
    </xf>
    <xf numFmtId="169" fontId="3" fillId="0" borderId="0" xfId="0" applyNumberFormat="1" applyFont="1" applyAlignment="1">
      <alignment vertical="top"/>
    </xf>
    <xf numFmtId="0" fontId="3" fillId="2" borderId="0" xfId="0" applyFont="1" applyFill="1" applyAlignment="1">
      <alignment horizontal="left" vertical="top"/>
    </xf>
    <xf numFmtId="168" fontId="3" fillId="2" borderId="0" xfId="0" applyNumberFormat="1" applyFont="1" applyFill="1" applyAlignment="1">
      <alignment vertical="top"/>
    </xf>
    <xf numFmtId="165" fontId="3" fillId="2" borderId="7" xfId="1" applyNumberFormat="1" applyFont="1" applyFill="1" applyBorder="1" applyAlignment="1">
      <alignment vertical="top"/>
    </xf>
    <xf numFmtId="166" fontId="4" fillId="0" borderId="0" xfId="0" applyNumberFormat="1" applyFont="1" applyAlignment="1">
      <alignment vertical="top"/>
    </xf>
    <xf numFmtId="166" fontId="6" fillId="0" borderId="0" xfId="1" applyNumberFormat="1" applyFont="1" applyBorder="1" applyAlignment="1">
      <alignment horizontal="right" vertical="top"/>
    </xf>
    <xf numFmtId="0" fontId="3" fillId="0" borderId="0" xfId="0" applyFont="1" applyAlignment="1">
      <alignment vertical="top"/>
    </xf>
    <xf numFmtId="2" fontId="3" fillId="0" borderId="0" xfId="0" applyNumberFormat="1" applyFont="1" applyAlignment="1">
      <alignment vertical="top"/>
    </xf>
    <xf numFmtId="165" fontId="3" fillId="0" borderId="7" xfId="1" applyNumberFormat="1" applyFont="1" applyFill="1" applyBorder="1" applyAlignment="1">
      <alignment horizontal="right" vertical="top"/>
    </xf>
    <xf numFmtId="164" fontId="3" fillId="2" borderId="0" xfId="1" applyNumberFormat="1" applyFont="1" applyFill="1" applyBorder="1" applyAlignment="1">
      <alignment horizontal="right" vertical="top"/>
    </xf>
    <xf numFmtId="168" fontId="3" fillId="0" borderId="0" xfId="0" applyNumberFormat="1" applyFont="1" applyAlignment="1">
      <alignment horizontal="right" vertical="top"/>
    </xf>
    <xf numFmtId="0" fontId="3" fillId="0" borderId="1" xfId="0" applyFont="1" applyBorder="1" applyAlignment="1">
      <alignment vertical="top"/>
    </xf>
    <xf numFmtId="168" fontId="3" fillId="0" borderId="1" xfId="0" applyNumberFormat="1" applyFont="1" applyBorder="1" applyAlignment="1">
      <alignment vertical="top"/>
    </xf>
    <xf numFmtId="168" fontId="3" fillId="0" borderId="1" xfId="0" applyNumberFormat="1" applyFont="1" applyBorder="1" applyAlignment="1">
      <alignment horizontal="right" vertical="top"/>
    </xf>
    <xf numFmtId="165" fontId="3" fillId="0" borderId="1" xfId="0" applyNumberFormat="1" applyFont="1" applyBorder="1" applyAlignment="1">
      <alignment vertical="top"/>
    </xf>
    <xf numFmtId="0" fontId="3" fillId="0" borderId="8" xfId="0" applyFont="1" applyBorder="1" applyAlignment="1">
      <alignment horizontal="center" vertical="top"/>
    </xf>
    <xf numFmtId="0" fontId="2" fillId="2" borderId="1" xfId="0" applyFont="1" applyFill="1" applyBorder="1" applyAlignment="1">
      <alignment vertical="top"/>
    </xf>
    <xf numFmtId="164" fontId="2" fillId="2" borderId="1" xfId="0" applyNumberFormat="1" applyFont="1" applyFill="1" applyBorder="1" applyAlignment="1">
      <alignment vertical="top"/>
    </xf>
    <xf numFmtId="164" fontId="8" fillId="2" borderId="0" xfId="0" applyNumberFormat="1" applyFont="1" applyFill="1" applyAlignment="1">
      <alignment horizontal="right" vertical="top"/>
    </xf>
    <xf numFmtId="165" fontId="2" fillId="2" borderId="7" xfId="1" applyNumberFormat="1" applyFont="1" applyFill="1" applyBorder="1" applyAlignment="1">
      <alignment horizontal="right" vertical="top"/>
    </xf>
    <xf numFmtId="0" fontId="2" fillId="2" borderId="8" xfId="0" applyFont="1" applyFill="1" applyBorder="1" applyAlignment="1">
      <alignment horizontal="center" vertical="top"/>
    </xf>
    <xf numFmtId="49" fontId="9" fillId="0" borderId="2" xfId="0" applyNumberFormat="1" applyFont="1" applyBorder="1" applyAlignment="1">
      <alignment horizontal="left" vertical="top" wrapText="1"/>
    </xf>
    <xf numFmtId="0" fontId="11" fillId="0" borderId="0" xfId="0" applyFont="1" applyAlignment="1">
      <alignment horizontal="left" vertical="top" wrapText="1"/>
    </xf>
    <xf numFmtId="49" fontId="13" fillId="0" borderId="0" xfId="0" applyNumberFormat="1" applyFont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  <xf numFmtId="0" fontId="2" fillId="0" borderId="0" xfId="0" applyFont="1" applyAlignment="1">
      <alignment horizontal="center" vertical="top"/>
    </xf>
    <xf numFmtId="0" fontId="3" fillId="0" borderId="1" xfId="0" applyFont="1" applyBorder="1" applyAlignment="1">
      <alignment horizontal="center" vertical="top"/>
    </xf>
    <xf numFmtId="0" fontId="3" fillId="0" borderId="2" xfId="0" applyFont="1" applyBorder="1" applyAlignment="1">
      <alignment horizontal="right" wrapText="1"/>
    </xf>
    <xf numFmtId="0" fontId="3" fillId="0" borderId="4" xfId="0" applyFont="1" applyBorder="1" applyAlignment="1">
      <alignment horizontal="right" wrapText="1"/>
    </xf>
    <xf numFmtId="0" fontId="4" fillId="0" borderId="2" xfId="0" applyFont="1" applyBorder="1" applyAlignment="1">
      <alignment horizontal="right" wrapText="1"/>
    </xf>
    <xf numFmtId="0" fontId="4" fillId="0" borderId="4" xfId="0" applyFont="1" applyBorder="1" applyAlignment="1">
      <alignment horizontal="right" wrapText="1"/>
    </xf>
    <xf numFmtId="0" fontId="4" fillId="0" borderId="2" xfId="0" applyFont="1" applyBorder="1" applyAlignment="1">
      <alignment horizont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F33AB-BCDB-41BD-B620-BC269AA862D8}">
  <dimension ref="A1:G57"/>
  <sheetViews>
    <sheetView showGridLines="0" tabSelected="1" topLeftCell="A2" workbookViewId="0">
      <selection activeCell="I5" sqref="I5"/>
    </sheetView>
  </sheetViews>
  <sheetFormatPr defaultRowHeight="14.4" x14ac:dyDescent="0.3"/>
  <cols>
    <col min="1" max="1" width="41.21875" bestFit="1" customWidth="1"/>
    <col min="7" max="7" width="12.77734375" bestFit="1" customWidth="1"/>
  </cols>
  <sheetData>
    <row r="1" spans="1:7" ht="15" x14ac:dyDescent="0.3">
      <c r="A1" s="49" t="s">
        <v>0</v>
      </c>
      <c r="B1" s="49"/>
      <c r="C1" s="49"/>
      <c r="D1" s="49"/>
      <c r="E1" s="49"/>
      <c r="F1" s="49"/>
      <c r="G1" s="49"/>
    </row>
    <row r="2" spans="1:7" ht="15" thickBot="1" x14ac:dyDescent="0.35">
      <c r="A2" s="50" t="s">
        <v>1</v>
      </c>
      <c r="B2" s="50"/>
      <c r="C2" s="50"/>
      <c r="D2" s="50"/>
      <c r="E2" s="50"/>
      <c r="F2" s="50"/>
      <c r="G2" s="50"/>
    </row>
    <row r="3" spans="1:7" ht="30" customHeight="1" x14ac:dyDescent="0.3">
      <c r="A3" s="51"/>
      <c r="B3" s="51" t="s">
        <v>2</v>
      </c>
      <c r="C3" s="53" t="s">
        <v>3</v>
      </c>
      <c r="D3" s="53" t="s">
        <v>4</v>
      </c>
      <c r="E3" s="55" t="s">
        <v>5</v>
      </c>
      <c r="F3" s="55"/>
      <c r="G3" s="1"/>
    </row>
    <row r="4" spans="1:7" ht="14.55" customHeight="1" x14ac:dyDescent="0.3">
      <c r="A4" s="52"/>
      <c r="B4" s="52"/>
      <c r="C4" s="54"/>
      <c r="D4" s="54"/>
      <c r="E4" s="2" t="s">
        <v>7</v>
      </c>
      <c r="F4" s="2" t="s">
        <v>8</v>
      </c>
      <c r="G4" s="3" t="s">
        <v>6</v>
      </c>
    </row>
    <row r="5" spans="1:7" x14ac:dyDescent="0.3">
      <c r="A5" s="4" t="s">
        <v>9</v>
      </c>
      <c r="B5" s="5">
        <f>SUM(B6:B7,B9)</f>
        <v>421.54</v>
      </c>
      <c r="C5" s="6">
        <v>0</v>
      </c>
      <c r="D5" s="7">
        <f>SUM(D6:D7,D9)</f>
        <v>462.65000000000003</v>
      </c>
      <c r="E5" s="7">
        <f>D5-B5</f>
        <v>41.110000000000014</v>
      </c>
      <c r="F5" s="8">
        <f>IF(B5=0,"N/A  ",E5/B5)</f>
        <v>9.7523366703041264E-2</v>
      </c>
      <c r="G5" s="9"/>
    </row>
    <row r="6" spans="1:7" ht="15.6" x14ac:dyDescent="0.3">
      <c r="A6" s="10" t="s">
        <v>10</v>
      </c>
      <c r="B6" s="11">
        <v>330</v>
      </c>
      <c r="C6" s="12">
        <v>0</v>
      </c>
      <c r="D6" s="11">
        <v>353.82000000000005</v>
      </c>
      <c r="E6" s="11">
        <f t="shared" ref="E6:E7" si="0">D6-B6</f>
        <v>23.82000000000005</v>
      </c>
      <c r="F6" s="13">
        <f t="shared" ref="F6:F7" si="1">IF(B6=0,"N/A  ",E6/B6)</f>
        <v>7.2181818181818333E-2</v>
      </c>
      <c r="G6" s="14" t="s">
        <v>11</v>
      </c>
    </row>
    <row r="7" spans="1:7" ht="15" x14ac:dyDescent="0.3">
      <c r="A7" s="10" t="s">
        <v>12</v>
      </c>
      <c r="B7" s="11">
        <v>16.79</v>
      </c>
      <c r="C7" s="12">
        <v>0</v>
      </c>
      <c r="D7" s="11">
        <v>17.14</v>
      </c>
      <c r="E7" s="15">
        <f t="shared" si="0"/>
        <v>0.35000000000000142</v>
      </c>
      <c r="F7" s="13">
        <f t="shared" si="1"/>
        <v>2.0845741512805327E-2</v>
      </c>
      <c r="G7" s="14" t="s">
        <v>11</v>
      </c>
    </row>
    <row r="8" spans="1:7" ht="5.0999999999999996" customHeight="1" x14ac:dyDescent="0.3">
      <c r="A8" s="10"/>
      <c r="B8" s="11"/>
      <c r="C8" s="11"/>
      <c r="D8" s="11"/>
      <c r="E8" s="11"/>
      <c r="F8" s="16"/>
      <c r="G8" s="14"/>
    </row>
    <row r="9" spans="1:7" ht="15" x14ac:dyDescent="0.3">
      <c r="A9" s="10" t="s">
        <v>13</v>
      </c>
      <c r="B9" s="17">
        <f>SUM(B10:B11)</f>
        <v>74.750000000000014</v>
      </c>
      <c r="C9" s="12">
        <v>0</v>
      </c>
      <c r="D9" s="17">
        <f>SUM(D10:D11)</f>
        <v>91.69</v>
      </c>
      <c r="E9" s="17">
        <f t="shared" ref="E9:E11" si="2">D9-B9</f>
        <v>16.939999999999984</v>
      </c>
      <c r="F9" s="18">
        <f t="shared" ref="F9:F11" si="3">IF(B9=0,"N/A  ",E9/B9)</f>
        <v>0.22662207357859507</v>
      </c>
      <c r="G9" s="14"/>
    </row>
    <row r="10" spans="1:7" ht="15" x14ac:dyDescent="0.3">
      <c r="A10" s="19" t="s">
        <v>14</v>
      </c>
      <c r="B10" s="11">
        <v>69.330000000000013</v>
      </c>
      <c r="C10" s="12">
        <v>0</v>
      </c>
      <c r="D10" s="11">
        <v>85.44</v>
      </c>
      <c r="E10" s="11">
        <f t="shared" si="2"/>
        <v>16.109999999999985</v>
      </c>
      <c r="F10" s="13">
        <f t="shared" si="3"/>
        <v>0.23236694071830352</v>
      </c>
      <c r="G10" s="14" t="s">
        <v>15</v>
      </c>
    </row>
    <row r="11" spans="1:7" ht="15" x14ac:dyDescent="0.3">
      <c r="A11" s="19" t="s">
        <v>16</v>
      </c>
      <c r="B11" s="11">
        <v>5.4200000000000008</v>
      </c>
      <c r="C11" s="12">
        <v>0</v>
      </c>
      <c r="D11" s="11">
        <v>6.25</v>
      </c>
      <c r="E11" s="11">
        <f t="shared" si="2"/>
        <v>0.82999999999999918</v>
      </c>
      <c r="F11" s="13">
        <f t="shared" si="3"/>
        <v>0.15313653136531347</v>
      </c>
      <c r="G11" s="14" t="s">
        <v>15</v>
      </c>
    </row>
    <row r="12" spans="1:7" ht="5.0999999999999996" customHeight="1" x14ac:dyDescent="0.3">
      <c r="A12" s="10"/>
      <c r="B12" s="20"/>
      <c r="C12" s="21"/>
      <c r="D12" s="21"/>
      <c r="E12" s="20"/>
      <c r="F12" s="13"/>
      <c r="G12" s="14"/>
    </row>
    <row r="13" spans="1:7" ht="15" x14ac:dyDescent="0.3">
      <c r="A13" s="4" t="s">
        <v>17</v>
      </c>
      <c r="B13" s="7">
        <f>SUM(B14:B15)</f>
        <v>10.103999999999999</v>
      </c>
      <c r="C13" s="6">
        <v>0</v>
      </c>
      <c r="D13" s="7">
        <f>SUM(D14:D15)</f>
        <v>9.8999999999999986</v>
      </c>
      <c r="E13" s="7">
        <f t="shared" ref="E13:E15" si="4">D13-B13</f>
        <v>-0.20400000000000063</v>
      </c>
      <c r="F13" s="8">
        <f t="shared" ref="F13:F15" si="5">IF(B13=0,"N/A  ",E13/B13)</f>
        <v>-2.0190023752969185E-2</v>
      </c>
      <c r="G13" s="9"/>
    </row>
    <row r="14" spans="1:7" ht="15" x14ac:dyDescent="0.3">
      <c r="A14" s="10" t="s">
        <v>18</v>
      </c>
      <c r="B14" s="11">
        <v>6.1040000000000001</v>
      </c>
      <c r="C14" s="12">
        <v>0</v>
      </c>
      <c r="D14" s="11">
        <v>6.14</v>
      </c>
      <c r="E14" s="15">
        <f t="shared" si="4"/>
        <v>3.5999999999999588E-2</v>
      </c>
      <c r="F14" s="13">
        <f t="shared" si="5"/>
        <v>5.8977719528177566E-3</v>
      </c>
      <c r="G14" s="14" t="s">
        <v>11</v>
      </c>
    </row>
    <row r="15" spans="1:7" ht="15" x14ac:dyDescent="0.3">
      <c r="A15" s="10" t="s">
        <v>13</v>
      </c>
      <c r="B15" s="11">
        <v>4</v>
      </c>
      <c r="C15" s="12">
        <v>0</v>
      </c>
      <c r="D15" s="11">
        <v>3.76</v>
      </c>
      <c r="E15" s="11">
        <f t="shared" si="4"/>
        <v>-0.24000000000000021</v>
      </c>
      <c r="F15" s="13">
        <f t="shared" si="5"/>
        <v>-6.0000000000000053E-2</v>
      </c>
      <c r="G15" s="14" t="s">
        <v>15</v>
      </c>
    </row>
    <row r="16" spans="1:7" ht="5.0999999999999996" customHeight="1" x14ac:dyDescent="0.3">
      <c r="A16" s="10"/>
      <c r="B16" s="20"/>
      <c r="C16" s="21"/>
      <c r="D16" s="21"/>
      <c r="E16" s="20"/>
      <c r="F16" s="13"/>
      <c r="G16" s="14"/>
    </row>
    <row r="17" spans="1:7" ht="15" x14ac:dyDescent="0.3">
      <c r="A17" s="4" t="s">
        <v>19</v>
      </c>
      <c r="B17" s="7">
        <f>SUM(B18,B24)</f>
        <v>147.25</v>
      </c>
      <c r="C17" s="6">
        <v>0</v>
      </c>
      <c r="D17" s="7">
        <f>SUM(D18,D24)</f>
        <v>174.04000000000002</v>
      </c>
      <c r="E17" s="7">
        <f t="shared" ref="E17:E22" si="6">D17-B17</f>
        <v>26.79000000000002</v>
      </c>
      <c r="F17" s="8">
        <f t="shared" ref="F17:F22" si="7">IF(B17=0,"N/A  ",E17/B17)</f>
        <v>0.18193548387096789</v>
      </c>
      <c r="G17" s="9"/>
    </row>
    <row r="18" spans="1:7" ht="15" x14ac:dyDescent="0.3">
      <c r="A18" s="10" t="s">
        <v>20</v>
      </c>
      <c r="B18" s="17">
        <f>SUM(B19:B22)</f>
        <v>38.53</v>
      </c>
      <c r="C18" s="12">
        <v>0</v>
      </c>
      <c r="D18" s="17">
        <f>SUM(D19:D22)</f>
        <v>44.08</v>
      </c>
      <c r="E18" s="17">
        <f t="shared" si="6"/>
        <v>5.5499999999999972</v>
      </c>
      <c r="F18" s="18">
        <f t="shared" si="7"/>
        <v>0.14404360238774971</v>
      </c>
      <c r="G18" s="14" t="s">
        <v>11</v>
      </c>
    </row>
    <row r="19" spans="1:7" ht="15" x14ac:dyDescent="0.3">
      <c r="A19" s="19" t="s">
        <v>21</v>
      </c>
      <c r="B19" s="11">
        <v>11.61</v>
      </c>
      <c r="C19" s="12">
        <v>0</v>
      </c>
      <c r="D19" s="11">
        <v>12.69</v>
      </c>
      <c r="E19" s="11">
        <f t="shared" si="6"/>
        <v>1.08</v>
      </c>
      <c r="F19" s="13">
        <f t="shared" si="7"/>
        <v>9.3023255813953501E-2</v>
      </c>
      <c r="G19" s="14" t="s">
        <v>11</v>
      </c>
    </row>
    <row r="20" spans="1:7" ht="15" x14ac:dyDescent="0.3">
      <c r="A20" s="19" t="s">
        <v>22</v>
      </c>
      <c r="B20" s="11">
        <v>20.53</v>
      </c>
      <c r="C20" s="12">
        <v>0</v>
      </c>
      <c r="D20" s="11">
        <v>23.18</v>
      </c>
      <c r="E20" s="11">
        <f t="shared" si="6"/>
        <v>2.6499999999999986</v>
      </c>
      <c r="F20" s="13">
        <f t="shared" si="7"/>
        <v>0.12907939600584503</v>
      </c>
      <c r="G20" s="14" t="s">
        <v>11</v>
      </c>
    </row>
    <row r="21" spans="1:7" ht="15" x14ac:dyDescent="0.3">
      <c r="A21" s="22" t="s">
        <v>23</v>
      </c>
      <c r="B21" s="11">
        <v>5.81</v>
      </c>
      <c r="C21" s="12">
        <v>0</v>
      </c>
      <c r="D21" s="11">
        <v>7.6</v>
      </c>
      <c r="E21" s="11">
        <f t="shared" si="6"/>
        <v>1.79</v>
      </c>
      <c r="F21" s="13">
        <f t="shared" si="7"/>
        <v>0.30808950086058523</v>
      </c>
      <c r="G21" s="14" t="s">
        <v>11</v>
      </c>
    </row>
    <row r="22" spans="1:7" ht="15" x14ac:dyDescent="0.3">
      <c r="A22" s="22" t="s">
        <v>24</v>
      </c>
      <c r="B22" s="11">
        <v>0.57999999999999996</v>
      </c>
      <c r="C22" s="12">
        <v>0</v>
      </c>
      <c r="D22" s="11">
        <v>0.61</v>
      </c>
      <c r="E22" s="11">
        <f t="shared" si="6"/>
        <v>3.0000000000000027E-2</v>
      </c>
      <c r="F22" s="23">
        <f t="shared" si="7"/>
        <v>5.1724137931034531E-2</v>
      </c>
      <c r="G22" s="14" t="s">
        <v>11</v>
      </c>
    </row>
    <row r="23" spans="1:7" ht="5.0999999999999996" customHeight="1" x14ac:dyDescent="0.3">
      <c r="A23" s="10"/>
      <c r="B23" s="24"/>
      <c r="C23" s="11"/>
      <c r="D23" s="11"/>
      <c r="E23" s="11"/>
      <c r="F23" s="13"/>
      <c r="G23" s="14"/>
    </row>
    <row r="24" spans="1:7" ht="15" x14ac:dyDescent="0.3">
      <c r="A24" s="10" t="s">
        <v>25</v>
      </c>
      <c r="B24" s="17">
        <f>SUM(B25:B28)</f>
        <v>108.72000000000001</v>
      </c>
      <c r="C24" s="12">
        <v>0</v>
      </c>
      <c r="D24" s="17">
        <f>SUM(D25:D28)</f>
        <v>129.96</v>
      </c>
      <c r="E24" s="17">
        <f t="shared" ref="E24:E28" si="8">D24-B24</f>
        <v>21.239999999999995</v>
      </c>
      <c r="F24" s="18">
        <f t="shared" ref="F24:F28" si="9">IF(B24=0,"N/A  ",E24/B24)</f>
        <v>0.19536423841059597</v>
      </c>
      <c r="G24" s="14"/>
    </row>
    <row r="25" spans="1:7" ht="15.6" x14ac:dyDescent="0.3">
      <c r="A25" s="19" t="s">
        <v>26</v>
      </c>
      <c r="B25" s="11">
        <v>67.910000000000011</v>
      </c>
      <c r="C25" s="12">
        <v>0</v>
      </c>
      <c r="D25" s="11">
        <v>85.86</v>
      </c>
      <c r="E25" s="11">
        <f t="shared" si="8"/>
        <v>17.949999999999989</v>
      </c>
      <c r="F25" s="13">
        <f t="shared" si="9"/>
        <v>0.26432042409070811</v>
      </c>
      <c r="G25" s="14" t="s">
        <v>27</v>
      </c>
    </row>
    <row r="26" spans="1:7" ht="15.6" x14ac:dyDescent="0.3">
      <c r="A26" s="19" t="s">
        <v>28</v>
      </c>
      <c r="B26" s="11">
        <v>31.630000000000003</v>
      </c>
      <c r="C26" s="12">
        <v>0</v>
      </c>
      <c r="D26" s="11">
        <v>34.76</v>
      </c>
      <c r="E26" s="11">
        <f t="shared" si="8"/>
        <v>3.1299999999999955</v>
      </c>
      <c r="F26" s="13">
        <f t="shared" si="9"/>
        <v>9.8956686689851261E-2</v>
      </c>
      <c r="G26" s="14" t="s">
        <v>27</v>
      </c>
    </row>
    <row r="27" spans="1:7" ht="15.6" x14ac:dyDescent="0.3">
      <c r="A27" s="19" t="s">
        <v>29</v>
      </c>
      <c r="B27" s="11">
        <v>6.86</v>
      </c>
      <c r="C27" s="12">
        <v>0</v>
      </c>
      <c r="D27" s="11">
        <v>6.94</v>
      </c>
      <c r="E27" s="11">
        <f t="shared" si="8"/>
        <v>8.0000000000000071E-2</v>
      </c>
      <c r="F27" s="13">
        <f t="shared" si="9"/>
        <v>1.1661807580174937E-2</v>
      </c>
      <c r="G27" s="14" t="s">
        <v>27</v>
      </c>
    </row>
    <row r="28" spans="1:7" ht="15.6" x14ac:dyDescent="0.3">
      <c r="A28" s="22" t="s">
        <v>30</v>
      </c>
      <c r="B28" s="11">
        <v>2.3199999999999998</v>
      </c>
      <c r="C28" s="12">
        <v>0</v>
      </c>
      <c r="D28" s="11">
        <v>2.4</v>
      </c>
      <c r="E28" s="11">
        <f t="shared" si="8"/>
        <v>8.0000000000000071E-2</v>
      </c>
      <c r="F28" s="23">
        <f t="shared" si="9"/>
        <v>3.4482758620689689E-2</v>
      </c>
      <c r="G28" s="14" t="s">
        <v>27</v>
      </c>
    </row>
    <row r="29" spans="1:7" ht="5.0999999999999996" customHeight="1" x14ac:dyDescent="0.3">
      <c r="A29" s="10"/>
      <c r="B29" s="20"/>
      <c r="C29" s="21"/>
      <c r="D29" s="21"/>
      <c r="E29" s="20"/>
      <c r="F29" s="13"/>
      <c r="G29" s="14"/>
    </row>
    <row r="30" spans="1:7" ht="15" x14ac:dyDescent="0.3">
      <c r="A30" s="25" t="s">
        <v>31</v>
      </c>
      <c r="B30" s="26">
        <v>27.141999999999999</v>
      </c>
      <c r="C30" s="6">
        <v>0</v>
      </c>
      <c r="D30" s="26">
        <v>33.28</v>
      </c>
      <c r="E30" s="26">
        <f t="shared" ref="E30:E33" si="10">D30-B30</f>
        <v>6.1380000000000017</v>
      </c>
      <c r="F30" s="8">
        <f t="shared" ref="F30:F33" si="11">IF(B30=0,"N/A  ",E30/B30)</f>
        <v>0.22614398349421566</v>
      </c>
      <c r="G30" s="9" t="s">
        <v>11</v>
      </c>
    </row>
    <row r="31" spans="1:7" x14ac:dyDescent="0.3">
      <c r="A31" s="4" t="s">
        <v>32</v>
      </c>
      <c r="B31" s="7">
        <f>SUM(B32,B33,B35,B40)</f>
        <v>97.484000000000009</v>
      </c>
      <c r="C31" s="6">
        <v>0</v>
      </c>
      <c r="D31" s="7">
        <f>SUM(D32,D33,D35,D40)</f>
        <v>103.11</v>
      </c>
      <c r="E31" s="7">
        <f t="shared" si="10"/>
        <v>5.6259999999999906</v>
      </c>
      <c r="F31" s="27">
        <f t="shared" si="11"/>
        <v>5.7712034795453511E-2</v>
      </c>
      <c r="G31" s="9"/>
    </row>
    <row r="32" spans="1:7" x14ac:dyDescent="0.3">
      <c r="A32" s="10" t="s">
        <v>33</v>
      </c>
      <c r="B32" s="28">
        <v>26.691000000000003</v>
      </c>
      <c r="C32" s="12">
        <v>0</v>
      </c>
      <c r="D32" s="11">
        <v>28.97</v>
      </c>
      <c r="E32" s="11">
        <f t="shared" si="10"/>
        <v>2.2789999999999964</v>
      </c>
      <c r="F32" s="13">
        <f t="shared" si="11"/>
        <v>8.5384586564759515E-2</v>
      </c>
      <c r="G32" s="14" t="s">
        <v>11</v>
      </c>
    </row>
    <row r="33" spans="1:7" x14ac:dyDescent="0.3">
      <c r="A33" s="10" t="s">
        <v>34</v>
      </c>
      <c r="B33" s="28">
        <v>27.387</v>
      </c>
      <c r="C33" s="12">
        <v>0</v>
      </c>
      <c r="D33" s="11">
        <v>25.07</v>
      </c>
      <c r="E33" s="11">
        <f t="shared" si="10"/>
        <v>-2.3170000000000002</v>
      </c>
      <c r="F33" s="13">
        <f t="shared" si="11"/>
        <v>-8.46021835177274E-2</v>
      </c>
      <c r="G33" s="14" t="s">
        <v>11</v>
      </c>
    </row>
    <row r="34" spans="1:7" ht="5.0999999999999996" customHeight="1" x14ac:dyDescent="0.3">
      <c r="A34" s="10"/>
      <c r="B34" s="11"/>
      <c r="C34" s="24"/>
      <c r="D34" s="24"/>
      <c r="E34" s="11"/>
      <c r="F34" s="13"/>
      <c r="G34" s="14"/>
    </row>
    <row r="35" spans="1:7" x14ac:dyDescent="0.3">
      <c r="A35" s="10" t="s">
        <v>35</v>
      </c>
      <c r="B35" s="17">
        <f>SUM(B36:B38)</f>
        <v>11.056000000000001</v>
      </c>
      <c r="C35" s="12">
        <v>0</v>
      </c>
      <c r="D35" s="17">
        <f>SUM(D36:D38)</f>
        <v>7.75</v>
      </c>
      <c r="E35" s="29">
        <f t="shared" ref="E35:E38" si="12">D35-B35</f>
        <v>-3.3060000000000009</v>
      </c>
      <c r="F35" s="18">
        <f t="shared" ref="F35:F38" si="13">IF(B35=0,"N/A  ",E35/B35)</f>
        <v>-0.29902315484804637</v>
      </c>
      <c r="G35" s="14"/>
    </row>
    <row r="36" spans="1:7" x14ac:dyDescent="0.3">
      <c r="A36" s="19" t="s">
        <v>36</v>
      </c>
      <c r="B36" s="11">
        <v>1.47</v>
      </c>
      <c r="C36" s="12">
        <v>0</v>
      </c>
      <c r="D36" s="11">
        <v>1.44</v>
      </c>
      <c r="E36" s="11">
        <f t="shared" si="12"/>
        <v>-3.0000000000000027E-2</v>
      </c>
      <c r="F36" s="13">
        <f t="shared" si="13"/>
        <v>-2.0408163265306142E-2</v>
      </c>
      <c r="G36" s="14" t="s">
        <v>37</v>
      </c>
    </row>
    <row r="37" spans="1:7" x14ac:dyDescent="0.3">
      <c r="A37" s="19" t="s">
        <v>38</v>
      </c>
      <c r="B37" s="11">
        <v>5.48</v>
      </c>
      <c r="C37" s="12">
        <v>0</v>
      </c>
      <c r="D37" s="11">
        <v>3.52</v>
      </c>
      <c r="E37" s="11">
        <f t="shared" si="12"/>
        <v>-1.9600000000000004</v>
      </c>
      <c r="F37" s="13">
        <f t="shared" si="13"/>
        <v>-0.3576642335766424</v>
      </c>
      <c r="G37" s="14" t="s">
        <v>37</v>
      </c>
    </row>
    <row r="38" spans="1:7" x14ac:dyDescent="0.3">
      <c r="A38" s="19" t="s">
        <v>39</v>
      </c>
      <c r="B38" s="28">
        <v>4.1059999999999999</v>
      </c>
      <c r="C38" s="12">
        <v>0</v>
      </c>
      <c r="D38" s="11">
        <v>2.79</v>
      </c>
      <c r="E38" s="11">
        <f t="shared" si="12"/>
        <v>-1.3159999999999998</v>
      </c>
      <c r="F38" s="13">
        <f t="shared" si="13"/>
        <v>-0.32050657574281538</v>
      </c>
      <c r="G38" s="14" t="s">
        <v>37</v>
      </c>
    </row>
    <row r="39" spans="1:7" ht="5.0999999999999996" customHeight="1" x14ac:dyDescent="0.3">
      <c r="A39" s="10"/>
      <c r="B39" s="11"/>
      <c r="C39" s="11"/>
      <c r="D39" s="11"/>
      <c r="E39" s="11"/>
      <c r="F39" s="13"/>
      <c r="G39" s="14"/>
    </row>
    <row r="40" spans="1:7" x14ac:dyDescent="0.3">
      <c r="A40" s="10" t="s">
        <v>40</v>
      </c>
      <c r="B40" s="17">
        <f>SUM(B41:B46)</f>
        <v>32.35</v>
      </c>
      <c r="C40" s="12">
        <v>0</v>
      </c>
      <c r="D40" s="17">
        <f>SUM(D41:D46)</f>
        <v>41.32</v>
      </c>
      <c r="E40" s="17">
        <f t="shared" ref="E40:E46" si="14">D40-B40</f>
        <v>8.9699999999999989</v>
      </c>
      <c r="F40" s="18">
        <f t="shared" ref="F40:F46" si="15">IF(B40=0,"N/A  ",E40/B40)</f>
        <v>0.27727975270479127</v>
      </c>
      <c r="G40" s="14"/>
    </row>
    <row r="41" spans="1:7" x14ac:dyDescent="0.3">
      <c r="A41" s="19" t="s">
        <v>41</v>
      </c>
      <c r="B41" s="11">
        <v>1.75</v>
      </c>
      <c r="C41" s="12">
        <v>0</v>
      </c>
      <c r="D41" s="11">
        <v>1.75</v>
      </c>
      <c r="E41" s="15">
        <f t="shared" si="14"/>
        <v>0</v>
      </c>
      <c r="F41" s="13">
        <f t="shared" si="15"/>
        <v>0</v>
      </c>
      <c r="G41" s="14" t="s">
        <v>42</v>
      </c>
    </row>
    <row r="42" spans="1:7" x14ac:dyDescent="0.3">
      <c r="A42" s="19" t="s">
        <v>43</v>
      </c>
      <c r="B42" s="11">
        <v>9.85</v>
      </c>
      <c r="C42" s="12">
        <v>0</v>
      </c>
      <c r="D42" s="11">
        <v>15.29</v>
      </c>
      <c r="E42" s="15">
        <f>D42-B42</f>
        <v>5.4399999999999995</v>
      </c>
      <c r="F42" s="13">
        <f>IF(B42=0,"N/A  ",E42/B42)</f>
        <v>0.55228426395939079</v>
      </c>
      <c r="G42" s="14" t="s">
        <v>44</v>
      </c>
    </row>
    <row r="43" spans="1:7" x14ac:dyDescent="0.3">
      <c r="A43" s="19" t="s">
        <v>45</v>
      </c>
      <c r="B43" s="11">
        <v>4.93</v>
      </c>
      <c r="C43" s="12">
        <v>0</v>
      </c>
      <c r="D43" s="11">
        <v>6.76</v>
      </c>
      <c r="E43" s="15">
        <f t="shared" si="14"/>
        <v>1.83</v>
      </c>
      <c r="F43" s="13">
        <f t="shared" si="15"/>
        <v>0.37119675456389456</v>
      </c>
      <c r="G43" s="14" t="s">
        <v>46</v>
      </c>
    </row>
    <row r="44" spans="1:7" x14ac:dyDescent="0.3">
      <c r="A44" s="19" t="s">
        <v>47</v>
      </c>
      <c r="B44" s="11">
        <v>6.9</v>
      </c>
      <c r="C44" s="12">
        <v>0</v>
      </c>
      <c r="D44" s="11">
        <v>7.4</v>
      </c>
      <c r="E44" s="15">
        <f t="shared" si="14"/>
        <v>0.5</v>
      </c>
      <c r="F44" s="13">
        <f t="shared" si="15"/>
        <v>7.2463768115942032E-2</v>
      </c>
      <c r="G44" s="14" t="s">
        <v>46</v>
      </c>
    </row>
    <row r="45" spans="1:7" x14ac:dyDescent="0.3">
      <c r="A45" s="19" t="s">
        <v>48</v>
      </c>
      <c r="B45" s="11">
        <v>2.96</v>
      </c>
      <c r="C45" s="12">
        <v>0</v>
      </c>
      <c r="D45" s="11">
        <v>4.66</v>
      </c>
      <c r="E45" s="11">
        <f t="shared" si="14"/>
        <v>1.7000000000000002</v>
      </c>
      <c r="F45" s="13">
        <f t="shared" si="15"/>
        <v>0.57432432432432434</v>
      </c>
      <c r="G45" s="14" t="s">
        <v>46</v>
      </c>
    </row>
    <row r="46" spans="1:7" x14ac:dyDescent="0.3">
      <c r="A46" s="19" t="s">
        <v>49</v>
      </c>
      <c r="B46" s="11">
        <v>5.96</v>
      </c>
      <c r="C46" s="12">
        <v>0</v>
      </c>
      <c r="D46" s="11">
        <v>5.46</v>
      </c>
      <c r="E46" s="15">
        <f t="shared" si="14"/>
        <v>-0.5</v>
      </c>
      <c r="F46" s="13">
        <f t="shared" si="15"/>
        <v>-8.3892617449664433E-2</v>
      </c>
      <c r="G46" s="14" t="s">
        <v>46</v>
      </c>
    </row>
    <row r="47" spans="1:7" ht="5.0999999999999996" customHeight="1" x14ac:dyDescent="0.3">
      <c r="A47" s="30"/>
      <c r="B47" s="21"/>
      <c r="C47" s="21"/>
      <c r="D47" s="21"/>
      <c r="E47" s="31"/>
      <c r="F47" s="32"/>
      <c r="G47" s="14"/>
    </row>
    <row r="48" spans="1:7" x14ac:dyDescent="0.3">
      <c r="A48" s="4" t="s">
        <v>50</v>
      </c>
      <c r="B48" s="7">
        <v>1</v>
      </c>
      <c r="C48" s="6">
        <v>0</v>
      </c>
      <c r="D48" s="7">
        <v>1</v>
      </c>
      <c r="E48" s="33">
        <f t="shared" ref="E48" si="16">D48-B48</f>
        <v>0</v>
      </c>
      <c r="F48" s="8">
        <f t="shared" ref="F48" si="17">IF(B48=0,"N/A  ",E48/B48)</f>
        <v>0</v>
      </c>
      <c r="G48" s="9" t="s">
        <v>51</v>
      </c>
    </row>
    <row r="49" spans="1:7" ht="5.0999999999999996" customHeight="1" x14ac:dyDescent="0.3">
      <c r="A49" s="30"/>
      <c r="B49" s="21"/>
      <c r="C49" s="34"/>
      <c r="D49" s="21"/>
      <c r="E49" s="31"/>
      <c r="F49" s="32"/>
      <c r="G49" s="14"/>
    </row>
    <row r="50" spans="1:7" x14ac:dyDescent="0.3">
      <c r="A50" s="4" t="s">
        <v>52</v>
      </c>
      <c r="B50" s="7">
        <v>23.393000000000001</v>
      </c>
      <c r="C50" s="6">
        <v>0</v>
      </c>
      <c r="D50" s="7">
        <v>28.46</v>
      </c>
      <c r="E50" s="7">
        <f t="shared" ref="E50" si="18">D50-B50</f>
        <v>5.0670000000000002</v>
      </c>
      <c r="F50" s="8">
        <f t="shared" ref="F50" si="19">IF(B50=0,"N/A  ",E50/B50)</f>
        <v>0.21660325738468772</v>
      </c>
      <c r="G50" s="9" t="s">
        <v>53</v>
      </c>
    </row>
    <row r="51" spans="1:7" ht="5.0999999999999996" customHeight="1" x14ac:dyDescent="0.3">
      <c r="A51" s="30"/>
      <c r="B51" s="21"/>
      <c r="C51" s="34"/>
      <c r="D51" s="21"/>
      <c r="E51" s="31"/>
      <c r="F51" s="32"/>
      <c r="G51" s="14"/>
    </row>
    <row r="52" spans="1:7" x14ac:dyDescent="0.3">
      <c r="A52" s="4" t="s">
        <v>54</v>
      </c>
      <c r="B52" s="7">
        <v>5.09</v>
      </c>
      <c r="C52" s="6">
        <v>0</v>
      </c>
      <c r="D52" s="7">
        <v>5.22</v>
      </c>
      <c r="E52" s="7">
        <f t="shared" ref="E52" si="20">D52-B52</f>
        <v>0.12999999999999989</v>
      </c>
      <c r="F52" s="8">
        <f t="shared" ref="F52" si="21">IF(B52=0,"N/A  ",E52/B52)</f>
        <v>2.5540275049115893E-2</v>
      </c>
      <c r="G52" s="9" t="s">
        <v>55</v>
      </c>
    </row>
    <row r="53" spans="1:7" ht="5.0999999999999996" customHeight="1" thickBot="1" x14ac:dyDescent="0.35">
      <c r="A53" s="35"/>
      <c r="B53" s="36"/>
      <c r="C53" s="37"/>
      <c r="D53" s="36"/>
      <c r="E53" s="35"/>
      <c r="F53" s="38"/>
      <c r="G53" s="39"/>
    </row>
    <row r="54" spans="1:7" ht="15" thickBot="1" x14ac:dyDescent="0.35">
      <c r="A54" s="40" t="s">
        <v>56</v>
      </c>
      <c r="B54" s="41">
        <f>SUM(B5,B13,B17,B30,B31,B48,B52,B50)</f>
        <v>733.00300000000016</v>
      </c>
      <c r="C54" s="42">
        <v>0</v>
      </c>
      <c r="D54" s="41">
        <f>SUM(D5,D13,D17,D30,D31,D48,D52,D50)</f>
        <v>817.66000000000008</v>
      </c>
      <c r="E54" s="41">
        <f t="shared" ref="E54" si="22">D54-B54</f>
        <v>84.656999999999925</v>
      </c>
      <c r="F54" s="43">
        <f t="shared" ref="F54" si="23">IF(B54=0,"N/A  ",E54/B54)</f>
        <v>0.11549338815802924</v>
      </c>
      <c r="G54" s="44"/>
    </row>
    <row r="55" spans="1:7" ht="97.2" x14ac:dyDescent="0.3">
      <c r="A55" s="45" t="s">
        <v>57</v>
      </c>
      <c r="B55" s="45"/>
      <c r="C55" s="45"/>
      <c r="D55" s="45"/>
      <c r="E55" s="45"/>
      <c r="F55" s="45"/>
      <c r="G55" s="45"/>
    </row>
    <row r="56" spans="1:7" ht="61.2" x14ac:dyDescent="0.3">
      <c r="A56" s="46" t="s">
        <v>58</v>
      </c>
      <c r="B56" s="46"/>
      <c r="C56" s="46"/>
      <c r="D56" s="46"/>
      <c r="E56" s="46"/>
      <c r="F56" s="46"/>
      <c r="G56" s="46"/>
    </row>
    <row r="57" spans="1:7" ht="37.200000000000003" x14ac:dyDescent="0.3">
      <c r="A57" s="47" t="s">
        <v>59</v>
      </c>
      <c r="B57" s="48"/>
      <c r="C57" s="48"/>
      <c r="D57" s="48"/>
      <c r="E57" s="48"/>
      <c r="F57" s="48"/>
      <c r="G57" s="48"/>
    </row>
  </sheetData>
  <mergeCells count="7">
    <mergeCell ref="A1:G1"/>
    <mergeCell ref="A2:G2"/>
    <mergeCell ref="A3:A4"/>
    <mergeCell ref="B3:B4"/>
    <mergeCell ref="C3:C4"/>
    <mergeCell ref="D3:D4"/>
    <mergeCell ref="E3:F3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FY23-25 OrgEx by MajComp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Organizational Excellence by Major Component</dc:title>
  <dc:creator>NSF CFO</dc:creator>
  <cp:keywords>Organizational Excellence by Major Component</cp:keywords>
  <cp:lastModifiedBy>Gary Luethke - VSG</cp:lastModifiedBy>
  <dcterms:created xsi:type="dcterms:W3CDTF">2024-03-11T20:29:43Z</dcterms:created>
  <dcterms:modified xsi:type="dcterms:W3CDTF">2024-04-06T11:25:32Z</dcterms:modified>
  <cp:category>Organizational Excellence by Major Component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09c1595d-c800-4b5e-92c9-4eb7a0c3ec5b</vt:lpwstr>
  </property>
  <property fmtid="{D5CDD505-2E9C-101B-9397-08002B2CF9AE}" pid="3" name="ContainsCUI">
    <vt:lpwstr>No</vt:lpwstr>
  </property>
</Properties>
</file>