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65390249-7047-45AE-A87E-12C08D0461E5}" xr6:coauthVersionLast="47" xr6:coauthVersionMax="47" xr10:uidLastSave="{1D8825AC-0EFD-4714-9361-2AC78BC411B8}"/>
  <bookViews>
    <workbookView xWindow="-108" yWindow="-108" windowWidth="23256" windowHeight="12576" xr2:uid="{8CF43445-A4CD-4F91-8E78-F47AD4C1296A}"/>
  </bookViews>
  <sheets>
    <sheet name="RRA &amp; EDU OrgEx Sumry" sheetId="2" r:id="rId1"/>
  </sheets>
  <definedNames>
    <definedName name="_xlnm.Print_Area" localSheetId="0">'RRA &amp; EDU OrgEx Sumry'!$A$1:$F$27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E23" i="2"/>
  <c r="F23" i="2" s="1"/>
  <c r="E22" i="2"/>
  <c r="F22" i="2" s="1"/>
  <c r="F21" i="2"/>
  <c r="E21" i="2"/>
  <c r="D20" i="2"/>
  <c r="E20" i="2" s="1"/>
  <c r="B20" i="2"/>
  <c r="F20" i="2" s="1"/>
  <c r="D19" i="2"/>
  <c r="C19" i="2"/>
  <c r="B19" i="2"/>
  <c r="B25" i="2" s="1"/>
  <c r="F18" i="2"/>
  <c r="E18" i="2"/>
  <c r="E17" i="2"/>
  <c r="F17" i="2" s="1"/>
  <c r="E16" i="2"/>
  <c r="F16" i="2" s="1"/>
  <c r="F15" i="2"/>
  <c r="E15" i="2"/>
  <c r="E14" i="2"/>
  <c r="F14" i="2" s="1"/>
  <c r="E13" i="2"/>
  <c r="F13" i="2" s="1"/>
  <c r="F12" i="2"/>
  <c r="E12" i="2"/>
  <c r="D12" i="2"/>
  <c r="B12" i="2"/>
  <c r="E11" i="2"/>
  <c r="F11" i="2" s="1"/>
  <c r="F10" i="2"/>
  <c r="E10" i="2"/>
  <c r="D9" i="2"/>
  <c r="E9" i="2" s="1"/>
  <c r="B9" i="2"/>
  <c r="F9" i="2" s="1"/>
  <c r="E8" i="2"/>
  <c r="F8" i="2" s="1"/>
  <c r="E7" i="2"/>
  <c r="F7" i="2" s="1"/>
  <c r="E6" i="2"/>
  <c r="F6" i="2" s="1"/>
  <c r="D5" i="2"/>
  <c r="E5" i="2" s="1"/>
  <c r="B5" i="2"/>
  <c r="F5" i="2" s="1"/>
  <c r="E19" i="2" l="1"/>
  <c r="F19" i="2"/>
  <c r="D24" i="2"/>
  <c r="E24" i="2" s="1"/>
  <c r="F24" i="2" s="1"/>
  <c r="D25" i="2" l="1"/>
  <c r="E25" i="2" s="1"/>
  <c r="F25" i="2" s="1"/>
</calcChain>
</file>

<file path=xl/sharedStrings.xml><?xml version="1.0" encoding="utf-8"?>
<sst xmlns="http://schemas.openxmlformats.org/spreadsheetml/2006/main" count="31" uniqueCount="28">
  <si>
    <t>R&amp;RA and EDU Organizational Excellence Funding Summary</t>
  </si>
  <si>
    <t>(Dollars in Millions)</t>
  </si>
  <si>
    <t>FY 2023 
Base Plan</t>
  </si>
  <si>
    <t>FY 2024 (TBD)</t>
  </si>
  <si>
    <t>FY 2025 
Request</t>
  </si>
  <si>
    <t>Change over 
FY 2023 Base Plan</t>
  </si>
  <si>
    <t>Amount</t>
  </si>
  <si>
    <t>Percent</t>
  </si>
  <si>
    <t>R&amp;RA IPA Costs</t>
  </si>
  <si>
    <t>IPA Compensation</t>
  </si>
  <si>
    <t>IPA Per Diem</t>
  </si>
  <si>
    <t>IPA Travel</t>
  </si>
  <si>
    <r>
      <t>Mission Support Services</t>
    </r>
    <r>
      <rPr>
        <b/>
        <sz val="8"/>
        <color rgb="FF000000"/>
        <rFont val="Open Sans"/>
      </rPr>
      <t xml:space="preserve"> (</t>
    </r>
    <r>
      <rPr>
        <b/>
        <i/>
        <sz val="8"/>
        <color rgb="FF000000"/>
        <rFont val="Open Sans"/>
      </rPr>
      <t>formerly Program Related Administration</t>
    </r>
    <r>
      <rPr>
        <b/>
        <sz val="8"/>
        <color rgb="FF000000"/>
        <rFont val="Open Sans"/>
      </rPr>
      <t>)</t>
    </r>
    <r>
      <rPr>
        <b/>
        <vertAlign val="superscript"/>
        <sz val="9"/>
        <color rgb="FF000000"/>
        <rFont val="Open Sans"/>
      </rPr>
      <t>1</t>
    </r>
  </si>
  <si>
    <t>Program Related Technology</t>
  </si>
  <si>
    <r>
      <t>Other Program Related Administration</t>
    </r>
    <r>
      <rPr>
        <vertAlign val="superscript"/>
        <sz val="9"/>
        <color rgb="FF000000"/>
        <rFont val="Open Sans"/>
      </rPr>
      <t>2</t>
    </r>
  </si>
  <si>
    <t>Other Organizational Excellence Activities</t>
  </si>
  <si>
    <t>Public Access Initiative</t>
  </si>
  <si>
    <t>Research Security Strategy and Policy</t>
  </si>
  <si>
    <t>Equity and Compliance in Research</t>
  </si>
  <si>
    <t>Evaluation and Assessment Capability</t>
  </si>
  <si>
    <t>Modeling and Forecasting</t>
  </si>
  <si>
    <t>Planning and Policy Support</t>
  </si>
  <si>
    <r>
      <t>Total R&amp;RA Funding</t>
    </r>
    <r>
      <rPr>
        <b/>
        <vertAlign val="superscript"/>
        <sz val="9"/>
        <color theme="1"/>
        <rFont val="Open Sans"/>
      </rPr>
      <t>1</t>
    </r>
  </si>
  <si>
    <t>EDU IPA Costs</t>
  </si>
  <si>
    <r>
      <t>Total EDU Funding</t>
    </r>
    <r>
      <rPr>
        <b/>
        <vertAlign val="superscript"/>
        <sz val="9"/>
        <color theme="1"/>
        <rFont val="Open Sans"/>
      </rPr>
      <t>1</t>
    </r>
  </si>
  <si>
    <t>Total R&amp;RA and EDU Funding</t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</si>
  <si>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FY 2023 R&amp;RA and STEM Education accounts are restated to show consolidation of NSF mission support activities within R&amp;RA comparably with FY 2025; STEM Education account shifts $16.72 million to R&amp;RA in FY 2023 display column.</t>
    </r>
  </si>
  <si>
    <r>
      <rPr>
        <vertAlign val="superscript"/>
        <sz val="8"/>
        <rFont val="Open Sans"/>
      </rPr>
      <t>2</t>
    </r>
    <r>
      <rPr>
        <sz val="8"/>
        <rFont val="Open Sans"/>
      </rPr>
      <t xml:space="preserve"> FY 2023 Base Plan restated for comparability with the FY 2025 Request to reflect movement of activities from the AOAM account under Operating Expenses/Award Monitoring &amp; Assistance to the R&amp;RA account.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</si>
</sst>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_(* #,##0_);_(* \(#,##0\);_(* &quot;-   &quot;_);_(@_)"/>
    <numFmt numFmtId="166" formatCode="0.0%;\-0.0%;&quot;-&quot;??"/>
    <numFmt numFmtId="167" formatCode="#,##0.00;\-#,##0.00;&quot;-&quot;??"/>
    <numFmt numFmtId="168" formatCode="&quot;$&quot;#,##0.00;\-&quot;$&quot;#,##0.00;&quot;-&quot;??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b/>
      <sz val="9"/>
      <color indexed="8"/>
      <name val="Open Sans"/>
      <family val="2"/>
    </font>
    <font>
      <b/>
      <sz val="9"/>
      <color theme="1"/>
      <name val="Open Sans"/>
    </font>
    <font>
      <sz val="9"/>
      <color indexed="8"/>
      <name val="Open Sans"/>
      <family val="2"/>
    </font>
    <font>
      <b/>
      <sz val="8"/>
      <color rgb="FF000000"/>
      <name val="Open Sans"/>
    </font>
    <font>
      <b/>
      <i/>
      <sz val="8"/>
      <color rgb="FF000000"/>
      <name val="Open Sans"/>
    </font>
    <font>
      <b/>
      <vertAlign val="superscript"/>
      <sz val="9"/>
      <color rgb="FF000000"/>
      <name val="Open Sans"/>
    </font>
    <font>
      <vertAlign val="superscript"/>
      <sz val="9"/>
      <color rgb="FF000000"/>
      <name val="Open Sans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</font>
    <font>
      <b/>
      <sz val="9"/>
      <name val="Open Sans"/>
    </font>
    <font>
      <sz val="8"/>
      <name val="Open Sans"/>
      <family val="2"/>
    </font>
    <font>
      <vertAlign val="superscript"/>
      <sz val="8"/>
      <name val="Open Sans"/>
      <family val="2"/>
    </font>
    <font>
      <sz val="8"/>
      <name val="Open Sans"/>
    </font>
    <font>
      <vertAlign val="superscript"/>
      <sz val="8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vertical="top"/>
    </xf>
    <xf numFmtId="165" fontId="6" fillId="0" borderId="0" xfId="0" applyNumberFormat="1" applyFont="1" applyAlignment="1">
      <alignment horizontal="right" vertical="top"/>
    </xf>
    <xf numFmtId="166" fontId="2" fillId="0" borderId="0" xfId="1" applyNumberFormat="1" applyFont="1" applyFill="1" applyBorder="1" applyAlignment="1">
      <alignment horizontal="right" vertical="top"/>
    </xf>
    <xf numFmtId="4" fontId="7" fillId="0" borderId="0" xfId="0" applyNumberFormat="1" applyFont="1" applyAlignment="1">
      <alignment horizontal="left" vertical="top" indent="1"/>
    </xf>
    <xf numFmtId="4" fontId="3" fillId="0" borderId="0" xfId="0" applyNumberFormat="1" applyFont="1"/>
    <xf numFmtId="165" fontId="4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vertical="top"/>
    </xf>
    <xf numFmtId="166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 vertical="top"/>
    </xf>
    <xf numFmtId="4" fontId="2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left" vertical="top" wrapText="1" indent="1"/>
    </xf>
    <xf numFmtId="49" fontId="5" fillId="0" borderId="0" xfId="0" applyNumberFormat="1" applyFont="1" applyAlignment="1">
      <alignment horizontal="left" vertical="top" wrapText="1"/>
    </xf>
    <xf numFmtId="4" fontId="1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indent="1"/>
    </xf>
    <xf numFmtId="167" fontId="3" fillId="0" borderId="0" xfId="0" applyNumberFormat="1" applyFont="1" applyAlignment="1">
      <alignment vertical="top"/>
    </xf>
    <xf numFmtId="0" fontId="4" fillId="0" borderId="3" xfId="0" applyFont="1" applyBorder="1" applyAlignment="1">
      <alignment horizontal="left" vertical="top" indent="1"/>
    </xf>
    <xf numFmtId="167" fontId="3" fillId="0" borderId="3" xfId="0" applyNumberFormat="1" applyFont="1" applyBorder="1" applyAlignment="1">
      <alignment vertical="top"/>
    </xf>
    <xf numFmtId="165" fontId="4" fillId="0" borderId="3" xfId="0" applyNumberFormat="1" applyFont="1" applyBorder="1" applyAlignment="1">
      <alignment horizontal="right" vertical="top"/>
    </xf>
    <xf numFmtId="166" fontId="3" fillId="0" borderId="3" xfId="1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left"/>
    </xf>
    <xf numFmtId="164" fontId="14" fillId="0" borderId="4" xfId="0" applyNumberFormat="1" applyFont="1" applyBorder="1" applyAlignment="1">
      <alignment vertical="top"/>
    </xf>
    <xf numFmtId="167" fontId="14" fillId="0" borderId="4" xfId="0" applyNumberFormat="1" applyFont="1" applyBorder="1" applyAlignment="1">
      <alignment vertical="top"/>
    </xf>
    <xf numFmtId="166" fontId="14" fillId="0" borderId="4" xfId="1" applyNumberFormat="1" applyFont="1" applyFill="1" applyBorder="1" applyAlignment="1">
      <alignment horizontal="right" vertical="top"/>
    </xf>
    <xf numFmtId="4" fontId="7" fillId="0" borderId="3" xfId="0" applyNumberFormat="1" applyFont="1" applyBorder="1" applyAlignment="1">
      <alignment horizontal="left" vertical="top" indent="1"/>
    </xf>
    <xf numFmtId="4" fontId="3" fillId="0" borderId="3" xfId="0" applyNumberFormat="1" applyFont="1" applyBorder="1" applyAlignment="1">
      <alignment vertical="top"/>
    </xf>
    <xf numFmtId="166" fontId="3" fillId="0" borderId="3" xfId="1" applyNumberFormat="1" applyFont="1" applyFill="1" applyBorder="1" applyAlignment="1">
      <alignment horizontal="right"/>
    </xf>
    <xf numFmtId="168" fontId="2" fillId="0" borderId="4" xfId="0" applyNumberFormat="1" applyFont="1" applyBorder="1" applyAlignment="1">
      <alignment vertical="top"/>
    </xf>
    <xf numFmtId="164" fontId="14" fillId="0" borderId="4" xfId="0" applyNumberFormat="1" applyFont="1" applyBorder="1"/>
    <xf numFmtId="166" fontId="14" fillId="0" borderId="4" xfId="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vertical="top" wrapText="1"/>
    </xf>
    <xf numFmtId="168" fontId="2" fillId="0" borderId="1" xfId="0" applyNumberFormat="1" applyFont="1" applyBorder="1" applyAlignment="1">
      <alignment vertical="top"/>
    </xf>
    <xf numFmtId="165" fontId="6" fillId="0" borderId="5" xfId="0" applyNumberFormat="1" applyFont="1" applyBorder="1" applyAlignment="1">
      <alignment horizontal="right" vertical="top"/>
    </xf>
    <xf numFmtId="166" fontId="2" fillId="0" borderId="1" xfId="1" applyNumberFormat="1" applyFont="1" applyFill="1" applyBorder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9C3C-1BAC-4661-BB09-8F8627DF2DD1}">
  <sheetPr>
    <pageSetUpPr fitToPage="1"/>
  </sheetPr>
  <dimension ref="A1:F27"/>
  <sheetViews>
    <sheetView showGridLines="0" tabSelected="1" workbookViewId="0">
      <selection activeCell="A26" sqref="A26:XFD27"/>
    </sheetView>
  </sheetViews>
  <sheetFormatPr defaultRowHeight="14.4" x14ac:dyDescent="0.3"/>
  <cols>
    <col min="1" max="1" width="57" bestFit="1" customWidth="1"/>
    <col min="2" max="6" width="9.5546875" customWidth="1"/>
  </cols>
  <sheetData>
    <row r="1" spans="1:6" ht="16.05" customHeight="1" x14ac:dyDescent="0.3">
      <c r="A1" s="40" t="s">
        <v>0</v>
      </c>
      <c r="B1" s="40"/>
      <c r="C1" s="40"/>
      <c r="D1" s="40"/>
      <c r="E1" s="40"/>
      <c r="F1" s="40"/>
    </row>
    <row r="2" spans="1:6" ht="15" customHeight="1" thickBot="1" x14ac:dyDescent="0.35">
      <c r="A2" s="41" t="s">
        <v>1</v>
      </c>
      <c r="B2" s="41"/>
      <c r="C2" s="41"/>
      <c r="D2" s="41"/>
      <c r="E2" s="41"/>
      <c r="F2" s="41"/>
    </row>
    <row r="3" spans="1:6" ht="30" customHeight="1" x14ac:dyDescent="0.3">
      <c r="A3" s="1"/>
      <c r="B3" s="42" t="s">
        <v>2</v>
      </c>
      <c r="C3" s="44" t="s">
        <v>3</v>
      </c>
      <c r="D3" s="44" t="s">
        <v>4</v>
      </c>
      <c r="E3" s="46" t="s">
        <v>5</v>
      </c>
      <c r="F3" s="46"/>
    </row>
    <row r="4" spans="1:6" x14ac:dyDescent="0.3">
      <c r="A4" s="2"/>
      <c r="B4" s="43"/>
      <c r="C4" s="45"/>
      <c r="D4" s="45"/>
      <c r="E4" s="3" t="s">
        <v>6</v>
      </c>
      <c r="F4" s="3" t="s">
        <v>7</v>
      </c>
    </row>
    <row r="5" spans="1:6" ht="16.05" customHeight="1" x14ac:dyDescent="0.3">
      <c r="A5" s="4" t="s">
        <v>8</v>
      </c>
      <c r="B5" s="5">
        <f>SUM(B6:B8)</f>
        <v>70.23</v>
      </c>
      <c r="C5" s="6">
        <v>0</v>
      </c>
      <c r="D5" s="5">
        <f t="shared" ref="D5" si="0">SUM(D6:D8)</f>
        <v>85.22</v>
      </c>
      <c r="E5" s="5">
        <f t="shared" ref="E5:E13" si="1">D5-B5</f>
        <v>14.989999999999995</v>
      </c>
      <c r="F5" s="7">
        <f t="shared" ref="F5:F13" si="2">IF(B5=0,"N/A  ",E5/B5)</f>
        <v>0.2134415491955004</v>
      </c>
    </row>
    <row r="6" spans="1:6" ht="15" customHeight="1" x14ac:dyDescent="0.3">
      <c r="A6" s="8" t="s">
        <v>9</v>
      </c>
      <c r="B6" s="9">
        <v>61.930000000000007</v>
      </c>
      <c r="C6" s="10">
        <v>0</v>
      </c>
      <c r="D6" s="11">
        <v>76.33</v>
      </c>
      <c r="E6" s="9">
        <f t="shared" si="1"/>
        <v>14.399999999999991</v>
      </c>
      <c r="F6" s="12">
        <f t="shared" si="2"/>
        <v>0.23252058776037446</v>
      </c>
    </row>
    <row r="7" spans="1:6" ht="15" customHeight="1" x14ac:dyDescent="0.3">
      <c r="A7" s="8" t="s">
        <v>10</v>
      </c>
      <c r="B7" s="11">
        <v>4.6400000000000006</v>
      </c>
      <c r="C7" s="10">
        <v>0</v>
      </c>
      <c r="D7" s="11">
        <v>5.47</v>
      </c>
      <c r="E7" s="11">
        <f t="shared" si="1"/>
        <v>0.82999999999999918</v>
      </c>
      <c r="F7" s="13">
        <f t="shared" si="2"/>
        <v>0.17887931034482737</v>
      </c>
    </row>
    <row r="8" spans="1:6" ht="15" customHeight="1" x14ac:dyDescent="0.3">
      <c r="A8" s="8" t="s">
        <v>11</v>
      </c>
      <c r="B8" s="11">
        <v>3.66</v>
      </c>
      <c r="C8" s="10">
        <v>0</v>
      </c>
      <c r="D8" s="11">
        <v>3.42</v>
      </c>
      <c r="E8" s="11">
        <f t="shared" si="1"/>
        <v>-0.24000000000000021</v>
      </c>
      <c r="F8" s="13">
        <f t="shared" si="2"/>
        <v>-6.5573770491803338E-2</v>
      </c>
    </row>
    <row r="9" spans="1:6" ht="16.05" customHeight="1" x14ac:dyDescent="0.3">
      <c r="A9" s="4" t="s">
        <v>12</v>
      </c>
      <c r="B9" s="14">
        <f>SUM(B10:B11)</f>
        <v>119.77600000000001</v>
      </c>
      <c r="C9" s="6">
        <v>0</v>
      </c>
      <c r="D9" s="14">
        <f t="shared" ref="D9" si="3">SUM(D10:D11)</f>
        <v>137.71</v>
      </c>
      <c r="E9" s="14">
        <f t="shared" si="1"/>
        <v>17.933999999999997</v>
      </c>
      <c r="F9" s="7">
        <f t="shared" si="2"/>
        <v>0.14972949505744051</v>
      </c>
    </row>
    <row r="10" spans="1:6" ht="15" customHeight="1" x14ac:dyDescent="0.3">
      <c r="A10" s="15" t="s">
        <v>13</v>
      </c>
      <c r="B10" s="11">
        <v>108.72000000000001</v>
      </c>
      <c r="C10" s="10">
        <v>0</v>
      </c>
      <c r="D10" s="11">
        <v>129.96</v>
      </c>
      <c r="E10" s="11">
        <f t="shared" si="1"/>
        <v>21.239999999999995</v>
      </c>
      <c r="F10" s="13">
        <f t="shared" si="2"/>
        <v>0.19536423841059597</v>
      </c>
    </row>
    <row r="11" spans="1:6" ht="15" customHeight="1" x14ac:dyDescent="0.3">
      <c r="A11" s="15" t="s">
        <v>14</v>
      </c>
      <c r="B11" s="11">
        <v>11.056000000000001</v>
      </c>
      <c r="C11" s="10">
        <v>0</v>
      </c>
      <c r="D11" s="11">
        <v>7.75</v>
      </c>
      <c r="E11" s="11">
        <f t="shared" si="1"/>
        <v>-3.3060000000000009</v>
      </c>
      <c r="F11" s="13">
        <f t="shared" si="2"/>
        <v>-0.29902315484804637</v>
      </c>
    </row>
    <row r="12" spans="1:6" ht="16.05" customHeight="1" x14ac:dyDescent="0.3">
      <c r="A12" s="16" t="s">
        <v>15</v>
      </c>
      <c r="B12" s="14">
        <f>SUM(B13:B18)</f>
        <v>32.35</v>
      </c>
      <c r="C12" s="6">
        <v>0</v>
      </c>
      <c r="D12" s="17">
        <f>SUM(D13:D18)</f>
        <v>41.32</v>
      </c>
      <c r="E12" s="14">
        <f t="shared" si="1"/>
        <v>8.9699999999999989</v>
      </c>
      <c r="F12" s="7">
        <f t="shared" si="2"/>
        <v>0.27727975270479127</v>
      </c>
    </row>
    <row r="13" spans="1:6" ht="15" customHeight="1" x14ac:dyDescent="0.3">
      <c r="A13" s="18" t="s">
        <v>16</v>
      </c>
      <c r="B13" s="19">
        <v>1.75</v>
      </c>
      <c r="C13" s="10">
        <v>0</v>
      </c>
      <c r="D13" s="19">
        <v>1.75</v>
      </c>
      <c r="E13" s="19">
        <f t="shared" si="1"/>
        <v>0</v>
      </c>
      <c r="F13" s="13">
        <f t="shared" si="2"/>
        <v>0</v>
      </c>
    </row>
    <row r="14" spans="1:6" ht="15" customHeight="1" x14ac:dyDescent="0.3">
      <c r="A14" s="18" t="s">
        <v>17</v>
      </c>
      <c r="B14" s="19">
        <v>9.85</v>
      </c>
      <c r="C14" s="10">
        <v>0</v>
      </c>
      <c r="D14" s="19">
        <v>15.29</v>
      </c>
      <c r="E14" s="19">
        <f>D14-B14</f>
        <v>5.4399999999999995</v>
      </c>
      <c r="F14" s="13">
        <f>IF(B14=0,"N/A  ",E14/B14)</f>
        <v>0.55228426395939079</v>
      </c>
    </row>
    <row r="15" spans="1:6" ht="15" customHeight="1" x14ac:dyDescent="0.3">
      <c r="A15" s="18" t="s">
        <v>18</v>
      </c>
      <c r="B15" s="19">
        <v>4.93</v>
      </c>
      <c r="C15" s="10">
        <v>0</v>
      </c>
      <c r="D15" s="19">
        <v>6.76</v>
      </c>
      <c r="E15" s="19">
        <f t="shared" ref="E15:E25" si="4">D15-B15</f>
        <v>1.83</v>
      </c>
      <c r="F15" s="13">
        <f t="shared" ref="F15:F25" si="5">IF(B15=0,"N/A  ",E15/B15)</f>
        <v>0.37119675456389456</v>
      </c>
    </row>
    <row r="16" spans="1:6" ht="15" customHeight="1" x14ac:dyDescent="0.3">
      <c r="A16" s="18" t="s">
        <v>19</v>
      </c>
      <c r="B16" s="19">
        <v>6.9</v>
      </c>
      <c r="C16" s="10">
        <v>0</v>
      </c>
      <c r="D16" s="19">
        <v>7.4</v>
      </c>
      <c r="E16" s="19">
        <f t="shared" si="4"/>
        <v>0.5</v>
      </c>
      <c r="F16" s="13">
        <f t="shared" si="5"/>
        <v>7.2463768115942032E-2</v>
      </c>
    </row>
    <row r="17" spans="1:6" ht="15" customHeight="1" x14ac:dyDescent="0.3">
      <c r="A17" s="18" t="s">
        <v>20</v>
      </c>
      <c r="B17" s="19">
        <v>2.96</v>
      </c>
      <c r="C17" s="10">
        <v>0</v>
      </c>
      <c r="D17" s="19">
        <v>4.66</v>
      </c>
      <c r="E17" s="19">
        <f t="shared" si="4"/>
        <v>1.7000000000000002</v>
      </c>
      <c r="F17" s="13">
        <f t="shared" si="5"/>
        <v>0.57432432432432434</v>
      </c>
    </row>
    <row r="18" spans="1:6" ht="15" customHeight="1" x14ac:dyDescent="0.3">
      <c r="A18" s="20" t="s">
        <v>21</v>
      </c>
      <c r="B18" s="21">
        <v>5.96</v>
      </c>
      <c r="C18" s="22">
        <v>0</v>
      </c>
      <c r="D18" s="21">
        <v>5.46</v>
      </c>
      <c r="E18" s="21">
        <f t="shared" si="4"/>
        <v>-0.5</v>
      </c>
      <c r="F18" s="23">
        <f t="shared" si="5"/>
        <v>-8.3892617449664433E-2</v>
      </c>
    </row>
    <row r="19" spans="1:6" ht="16.05" customHeight="1" thickBot="1" x14ac:dyDescent="0.35">
      <c r="A19" s="24" t="s">
        <v>22</v>
      </c>
      <c r="B19" s="25">
        <f>SUM(B5,B9,B12)</f>
        <v>222.35600000000002</v>
      </c>
      <c r="C19" s="26">
        <f t="shared" ref="C19:D19" si="6">SUM(C5,C9,C12)</f>
        <v>0</v>
      </c>
      <c r="D19" s="25">
        <f t="shared" si="6"/>
        <v>264.25</v>
      </c>
      <c r="E19" s="25">
        <f t="shared" si="4"/>
        <v>41.893999999999977</v>
      </c>
      <c r="F19" s="27">
        <f t="shared" si="5"/>
        <v>0.18840957743438438</v>
      </c>
    </row>
    <row r="20" spans="1:6" ht="16.05" customHeight="1" x14ac:dyDescent="0.3">
      <c r="A20" s="4" t="s">
        <v>23</v>
      </c>
      <c r="B20" s="14">
        <f>SUM(B21:B23)</f>
        <v>8.52</v>
      </c>
      <c r="C20" s="6">
        <v>0</v>
      </c>
      <c r="D20" s="14">
        <f t="shared" ref="D20" si="7">SUM(D21:D23)</f>
        <v>10.229999999999999</v>
      </c>
      <c r="E20" s="14">
        <f t="shared" si="4"/>
        <v>1.7099999999999991</v>
      </c>
      <c r="F20" s="7">
        <f t="shared" si="5"/>
        <v>0.20070422535211258</v>
      </c>
    </row>
    <row r="21" spans="1:6" ht="15" customHeight="1" x14ac:dyDescent="0.3">
      <c r="A21" s="8" t="s">
        <v>9</v>
      </c>
      <c r="B21" s="9">
        <v>7.4</v>
      </c>
      <c r="C21" s="10">
        <v>0</v>
      </c>
      <c r="D21" s="19">
        <v>9.11</v>
      </c>
      <c r="E21" s="9">
        <f t="shared" si="4"/>
        <v>1.7099999999999991</v>
      </c>
      <c r="F21" s="12">
        <f t="shared" si="5"/>
        <v>0.23108108108108094</v>
      </c>
    </row>
    <row r="22" spans="1:6" ht="15" customHeight="1" x14ac:dyDescent="0.3">
      <c r="A22" s="8" t="s">
        <v>10</v>
      </c>
      <c r="B22" s="11">
        <v>0.78</v>
      </c>
      <c r="C22" s="10">
        <v>0</v>
      </c>
      <c r="D22" s="19">
        <v>0.78</v>
      </c>
      <c r="E22" s="10">
        <f t="shared" si="4"/>
        <v>0</v>
      </c>
      <c r="F22" s="12">
        <f t="shared" si="5"/>
        <v>0</v>
      </c>
    </row>
    <row r="23" spans="1:6" ht="15" customHeight="1" x14ac:dyDescent="0.3">
      <c r="A23" s="28" t="s">
        <v>11</v>
      </c>
      <c r="B23" s="29">
        <v>0.34</v>
      </c>
      <c r="C23" s="22">
        <v>0</v>
      </c>
      <c r="D23" s="21">
        <v>0.34</v>
      </c>
      <c r="E23" s="10">
        <f t="shared" si="4"/>
        <v>0</v>
      </c>
      <c r="F23" s="30">
        <f t="shared" si="5"/>
        <v>0</v>
      </c>
    </row>
    <row r="24" spans="1:6" ht="16.05" customHeight="1" thickBot="1" x14ac:dyDescent="0.35">
      <c r="A24" s="24" t="s">
        <v>24</v>
      </c>
      <c r="B24" s="31">
        <f>B20</f>
        <v>8.52</v>
      </c>
      <c r="C24" s="31">
        <v>0</v>
      </c>
      <c r="D24" s="31">
        <f>D20</f>
        <v>10.229999999999999</v>
      </c>
      <c r="E24" s="32">
        <f t="shared" si="4"/>
        <v>1.7099999999999991</v>
      </c>
      <c r="F24" s="33">
        <f t="shared" si="5"/>
        <v>0.20070422535211258</v>
      </c>
    </row>
    <row r="25" spans="1:6" ht="16.05" customHeight="1" thickBot="1" x14ac:dyDescent="0.35">
      <c r="A25" s="34" t="s">
        <v>25</v>
      </c>
      <c r="B25" s="35">
        <f>B19+B24</f>
        <v>230.87600000000003</v>
      </c>
      <c r="C25" s="36">
        <v>0</v>
      </c>
      <c r="D25" s="35">
        <f>D19+D24</f>
        <v>274.48</v>
      </c>
      <c r="E25" s="35">
        <f t="shared" si="4"/>
        <v>43.603999999999985</v>
      </c>
      <c r="F25" s="37">
        <f t="shared" si="5"/>
        <v>0.18886328591971438</v>
      </c>
    </row>
    <row r="26" spans="1:6" ht="37.200000000000003" x14ac:dyDescent="0.3">
      <c r="A26" s="38" t="s">
        <v>26</v>
      </c>
      <c r="B26" s="38"/>
      <c r="C26" s="38"/>
      <c r="D26" s="38"/>
      <c r="E26" s="38"/>
      <c r="F26" s="38"/>
    </row>
    <row r="27" spans="1:6" ht="37.200000000000003" x14ac:dyDescent="0.3">
      <c r="A27" s="39" t="s">
        <v>27</v>
      </c>
      <c r="B27" s="39"/>
      <c r="C27" s="39"/>
      <c r="D27" s="39"/>
      <c r="E27" s="39"/>
      <c r="F27" s="39"/>
    </row>
  </sheetData>
  <mergeCells count="6"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scale="86"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RRA &amp; EDU OrgEx Sumry</vt:lpstr>
      <vt:lpstr>'RRA &amp; EDU OrgEx Sumry'!Print_Area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R&amp;RA and EDU Organizational Excellence Funding Summary</dc:title>
  <dc:creator>NSF CFO</dc:creator>
  <cp:keywords>R&amp;RA and EDU Organizational Excellence Funding Summary</cp:keywords>
  <cp:lastModifiedBy>Gary Luethke - VSG</cp:lastModifiedBy>
  <cp:lastPrinted>2024-03-11T23:01:36Z</cp:lastPrinted>
  <dcterms:created xsi:type="dcterms:W3CDTF">2024-03-11T20:41:49Z</dcterms:created>
  <dcterms:modified xsi:type="dcterms:W3CDTF">2024-04-06T11:39:40Z</dcterms:modified>
  <cp:category>R&amp;RA and EDU Organizational Excellence Funding Summary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705f19f2-8c51-45eb-b864-36685ac45d4f</vt:lpwstr>
  </property>
  <property fmtid="{D5CDD505-2E9C-101B-9397-08002B2CF9AE}" pid="3" name="ContainsCUI">
    <vt:lpwstr>No</vt:lpwstr>
  </property>
</Properties>
</file>