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9" documentId="13_ncr:1_{43329DFD-B4E5-4953-8AE4-8A526CF16F87}" xr6:coauthVersionLast="47" xr6:coauthVersionMax="47" xr10:uidLastSave="{CB3A3E7B-F7D5-40A7-AA6D-760A2F73FC57}"/>
  <bookViews>
    <workbookView xWindow="-108" yWindow="-108" windowWidth="23256" windowHeight="12576" tabRatio="660" activeTab="7" xr2:uid="{00000000-000D-0000-FFFF-FFFF00000000}"/>
  </bookViews>
  <sheets>
    <sheet name="NSF" sheetId="1" r:id="rId1"/>
    <sheet name="R&amp;RA" sheetId="2" r:id="rId2"/>
    <sheet name="STEM " sheetId="3" r:id="rId3"/>
    <sheet name="MREFC" sheetId="4" r:id="rId4"/>
    <sheet name="AOAM" sheetId="5" r:id="rId5"/>
    <sheet name="OIG" sheetId="6" r:id="rId6"/>
    <sheet name="ONSB" sheetId="7" r:id="rId7"/>
    <sheet name="CHIPS" sheetId="9" r:id="rId8"/>
  </sheets>
  <definedNames>
    <definedName name="_xlnm.Print_Area" localSheetId="4">AOAM!$A$1:$D$26</definedName>
    <definedName name="_xlnm.Print_Area" localSheetId="7">CHIPS!$A$1:$D$26</definedName>
    <definedName name="_xlnm.Print_Area" localSheetId="3">MREFC!$A$1:$D$26</definedName>
    <definedName name="_xlnm.Print_Area" localSheetId="0">NSF!$A$1:$G$26</definedName>
    <definedName name="_xlnm.Print_Area" localSheetId="5">OIG!$A$1:$D$26</definedName>
    <definedName name="_xlnm.Print_Area" localSheetId="6">ONSB!$A$1:$D$26</definedName>
    <definedName name="_xlnm.Print_Area" localSheetId="1">'R&amp;RA'!$A$1:$G$27</definedName>
    <definedName name="_xlnm.Print_Area" localSheetId="2">'STEM 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9" l="1"/>
  <c r="B10" i="1"/>
  <c r="G25" i="1"/>
  <c r="G23" i="1"/>
  <c r="B17" i="2"/>
  <c r="E25" i="3"/>
  <c r="F25" i="1"/>
  <c r="G17" i="1"/>
  <c r="G23" i="2"/>
  <c r="E23" i="3"/>
  <c r="C23" i="3"/>
  <c r="G25" i="2"/>
  <c r="E23" i="2"/>
  <c r="B19" i="2"/>
  <c r="E19" i="2"/>
  <c r="E21" i="2"/>
  <c r="B25" i="2"/>
  <c r="E25" i="2"/>
  <c r="B23" i="3"/>
  <c r="D17" i="4"/>
  <c r="D25" i="4"/>
  <c r="D19" i="4"/>
  <c r="C25" i="2"/>
  <c r="D25" i="2"/>
  <c r="C19" i="3"/>
  <c r="C25" i="3"/>
  <c r="E10" i="3"/>
  <c r="E11" i="3"/>
  <c r="E12" i="3"/>
  <c r="E15" i="3"/>
  <c r="E16" i="3"/>
  <c r="E17" i="3"/>
  <c r="E19" i="3"/>
  <c r="E21" i="3"/>
  <c r="B23" i="1"/>
  <c r="B11" i="1"/>
  <c r="B12" i="1"/>
  <c r="E12" i="1" s="1"/>
  <c r="B15" i="1"/>
  <c r="B16" i="1"/>
  <c r="B17" i="1"/>
  <c r="B19" i="1"/>
  <c r="E19" i="1" s="1"/>
  <c r="B21" i="1"/>
  <c r="D25" i="9"/>
  <c r="G16" i="1"/>
  <c r="G15" i="1"/>
  <c r="G21" i="1"/>
  <c r="C23" i="1"/>
  <c r="C21" i="1"/>
  <c r="C10" i="1"/>
  <c r="C11" i="1"/>
  <c r="C12" i="1"/>
  <c r="C19" i="1"/>
  <c r="G11" i="1"/>
  <c r="G10" i="1"/>
  <c r="G12" i="1"/>
  <c r="G19" i="1"/>
  <c r="E15" i="1"/>
  <c r="E16" i="1"/>
  <c r="E17" i="1"/>
  <c r="D10" i="1"/>
  <c r="D12" i="1"/>
  <c r="E10" i="1"/>
  <c r="D25" i="1"/>
  <c r="E23" i="1"/>
  <c r="E21" i="1"/>
  <c r="C25" i="1"/>
  <c r="E11" i="1"/>
  <c r="C12" i="4"/>
  <c r="B19" i="3"/>
  <c r="B25" i="3"/>
  <c r="E12" i="2"/>
  <c r="E11" i="2"/>
  <c r="E10" i="2"/>
  <c r="B21" i="9"/>
  <c r="B11" i="9"/>
  <c r="D17" i="9"/>
  <c r="C17" i="9"/>
  <c r="B17" i="9"/>
  <c r="D12" i="9"/>
  <c r="D19" i="9"/>
  <c r="C12" i="9"/>
  <c r="C19" i="9"/>
  <c r="B12" i="9"/>
  <c r="B19" i="9"/>
  <c r="B25" i="9"/>
  <c r="B23" i="7"/>
  <c r="B15" i="4"/>
  <c r="B23" i="6"/>
  <c r="B23" i="5"/>
  <c r="G19" i="3"/>
  <c r="G25" i="3"/>
  <c r="D17" i="7"/>
  <c r="B17" i="7"/>
  <c r="D12" i="7"/>
  <c r="B12" i="7"/>
  <c r="B19" i="7"/>
  <c r="B25" i="7"/>
  <c r="C17" i="6"/>
  <c r="B17" i="6"/>
  <c r="D12" i="6"/>
  <c r="D19" i="6"/>
  <c r="D25" i="6"/>
  <c r="C12" i="6"/>
  <c r="C19" i="6"/>
  <c r="B12" i="6"/>
  <c r="B19" i="6"/>
  <c r="B25" i="6"/>
  <c r="D17" i="5"/>
  <c r="B17" i="5"/>
  <c r="D12" i="5"/>
  <c r="D19" i="5"/>
  <c r="D25" i="5"/>
  <c r="B12" i="5"/>
  <c r="B17" i="4"/>
  <c r="D12" i="4"/>
  <c r="B12" i="4"/>
  <c r="D19" i="7"/>
  <c r="D25" i="7"/>
  <c r="B19" i="5"/>
  <c r="B25" i="5"/>
  <c r="B19" i="4"/>
  <c r="B25" i="4"/>
  <c r="D19" i="3"/>
  <c r="D25" i="3"/>
  <c r="B25" i="1" l="1"/>
  <c r="E25" i="1" s="1"/>
</calcChain>
</file>

<file path=xl/sharedStrings.xml><?xml version="1.0" encoding="utf-8"?>
<sst xmlns="http://schemas.openxmlformats.org/spreadsheetml/2006/main" count="171" uniqueCount="34">
  <si>
    <t>QUANTITATIVE DATA TABLE</t>
  </si>
  <si>
    <t>Research and Development Special Analysis</t>
  </si>
  <si>
    <t>(Dollars in Millions)</t>
  </si>
  <si>
    <t>Investment Activities</t>
  </si>
  <si>
    <t xml:space="preserve">   Conduct of Research and Development</t>
  </si>
  <si>
    <t xml:space="preserve">   Physical Assets</t>
  </si>
  <si>
    <t>RESEARCH AND RELATED ACTIVITIES</t>
  </si>
  <si>
    <t>MAJOR RESEARCH EQUIPMENT AND FACILITIES CONSTRUCTION</t>
  </si>
  <si>
    <t>AGENCY OPERATIONS AND AWARD MANAGEMENT</t>
  </si>
  <si>
    <t>OFFICE OF INSPECTOR GENERAL</t>
  </si>
  <si>
    <t xml:space="preserve">      Basic Research</t>
  </si>
  <si>
    <t xml:space="preserve">      Applied Research</t>
  </si>
  <si>
    <t xml:space="preserve">           Subtotal, Conduct of R&amp;D</t>
  </si>
  <si>
    <t xml:space="preserve">      Research and Development Facilities</t>
  </si>
  <si>
    <t xml:space="preserve">      Research and Development Major Equipment</t>
  </si>
  <si>
    <t xml:space="preserve">          Subtotal, R&amp;D Facilities &amp; Major Equipment</t>
  </si>
  <si>
    <t xml:space="preserve">          Total, Research and Development</t>
  </si>
  <si>
    <t xml:space="preserve">   Conduct of Education and Training</t>
  </si>
  <si>
    <t>Non-Investment Activities</t>
  </si>
  <si>
    <t xml:space="preserve">          TOTAL</t>
  </si>
  <si>
    <t>National Science Foundation</t>
  </si>
  <si>
    <t>OFFICE OF THE NATIONAL SCIENCE BOARD</t>
  </si>
  <si>
    <t>FY 2023
Actual</t>
  </si>
  <si>
    <t>FY 2023
Total</t>
  </si>
  <si>
    <t>FY 2023
 Actual</t>
  </si>
  <si>
    <t>Creating Helpful Incentives to Produce Semiconductors (CHIPS) 
for American Workforce &amp; Education Fund</t>
  </si>
  <si>
    <t>FY 2025 
Request</t>
  </si>
  <si>
    <t>FY 2024 
Annualized 
Cont. Res. (CR)</t>
  </si>
  <si>
    <t>FY 2023
Base 
Actual</t>
  </si>
  <si>
    <t>FY 2023 
DRS CHIPS Actual</t>
  </si>
  <si>
    <r>
      <rPr>
        <vertAlign val="superscript"/>
        <sz val="9"/>
        <rFont val="Open Sans"/>
      </rPr>
      <t>1</t>
    </r>
    <r>
      <rPr>
        <sz val="9"/>
        <rFont val="Open Sans"/>
      </rPr>
      <t>The FY 2023 Base Actual is restated to show Mission Support Services as budget activity line items within the Research and Activities (R&amp;RA) account.  Previously, Mission Support Services were funded through R&amp;RA and EDU organizations.</t>
    </r>
  </si>
  <si>
    <t>FY 2023 DRS Damaged RI Mitigation Actual</t>
  </si>
  <si>
    <t>STEM EDUCATION</t>
  </si>
  <si>
    <r>
      <t>FY 2023
Base 
Actual</t>
    </r>
    <r>
      <rPr>
        <b/>
        <vertAlign val="superscript"/>
        <sz val="10"/>
        <rFont val="Open Sans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</si>
</sst>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&quot;$&quot;#,##0.00;\-&quot;$&quot;#,##0.00;&quot;-&quot;??"/>
    <numFmt numFmtId="165" formatCode="#,##0.00;\-#,##0.00;&quot;-&quot;??"/>
    <numFmt numFmtId="166" formatCode="@*."/>
    <numFmt numFmtId="167" formatCode="0.000%"/>
    <numFmt numFmtId="168" formatCode="#,##0.000000000000_);\(#,##0.000000000000\)"/>
    <numFmt numFmtId="169" formatCode="_(* #,##0.000_);_(* \(#,##0.000\);_(* &quot;-&quot;??_);_(@_)"/>
  </numFmts>
  <fonts count="14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Open Sans"/>
    </font>
    <font>
      <sz val="9"/>
      <name val="Open Sans"/>
    </font>
    <font>
      <sz val="10"/>
      <color theme="1"/>
      <name val="Open Sans"/>
    </font>
    <font>
      <vertAlign val="superscript"/>
      <sz val="9"/>
      <name val="Open Sans"/>
    </font>
    <font>
      <b/>
      <sz val="10"/>
      <name val="Open Sans"/>
    </font>
    <font>
      <b/>
      <sz val="10"/>
      <color theme="1"/>
      <name val="Open Sans"/>
    </font>
    <font>
      <b/>
      <vertAlign val="superscript"/>
      <sz val="10"/>
      <name val="Open Sans"/>
    </font>
    <font>
      <b/>
      <sz val="10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9" fontId="2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4" fillId="0" borderId="0" xfId="0" applyFont="1"/>
    <xf numFmtId="5" fontId="5" fillId="0" borderId="0" xfId="0" applyNumberFormat="1" applyFont="1"/>
    <xf numFmtId="10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3" fontId="6" fillId="0" borderId="0" xfId="0" applyNumberFormat="1" applyFont="1"/>
    <xf numFmtId="7" fontId="8" fillId="0" borderId="0" xfId="0" applyNumberFormat="1" applyFont="1"/>
    <xf numFmtId="0" fontId="8" fillId="0" borderId="0" xfId="0" applyFont="1"/>
    <xf numFmtId="7" fontId="6" fillId="0" borderId="0" xfId="0" applyNumberFormat="1" applyFont="1"/>
    <xf numFmtId="10" fontId="8" fillId="0" borderId="0" xfId="0" applyNumberFormat="1" applyFont="1"/>
    <xf numFmtId="5" fontId="8" fillId="0" borderId="0" xfId="0" applyNumberFormat="1" applyFont="1"/>
    <xf numFmtId="43" fontId="7" fillId="0" borderId="0" xfId="1" applyFont="1"/>
    <xf numFmtId="43" fontId="7" fillId="0" borderId="0" xfId="0" applyNumberFormat="1" applyFont="1"/>
    <xf numFmtId="10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horizontal="center"/>
    </xf>
    <xf numFmtId="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Continuous"/>
    </xf>
    <xf numFmtId="0" fontId="11" fillId="0" borderId="3" xfId="0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2" xfId="0" applyFont="1" applyBorder="1"/>
    <xf numFmtId="164" fontId="8" fillId="0" borderId="0" xfId="0" applyNumberFormat="1" applyFont="1" applyAlignment="1" applyProtection="1">
      <alignment horizontal="right"/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165" fontId="8" fillId="0" borderId="0" xfId="0" applyNumberFormat="1" applyFont="1" applyAlignment="1">
      <alignment horizontal="right"/>
    </xf>
    <xf numFmtId="165" fontId="8" fillId="0" borderId="0" xfId="1" applyNumberFormat="1" applyFont="1" applyFill="1" applyAlignment="1" applyProtection="1">
      <alignment horizontal="right"/>
      <protection locked="0"/>
    </xf>
    <xf numFmtId="165" fontId="6" fillId="0" borderId="0" xfId="1" applyNumberFormat="1" applyFont="1" applyFill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166" fontId="10" fillId="0" borderId="0" xfId="0" applyNumberFormat="1" applyFont="1" applyAlignment="1">
      <alignment horizontal="left" vertical="top"/>
    </xf>
    <xf numFmtId="0" fontId="6" fillId="0" borderId="1" xfId="0" applyFont="1" applyBorder="1" applyAlignment="1">
      <alignment vertical="top"/>
    </xf>
    <xf numFmtId="0" fontId="10" fillId="0" borderId="4" xfId="0" applyFont="1" applyBorder="1" applyAlignment="1">
      <alignment horizontal="centerContinuous"/>
    </xf>
    <xf numFmtId="0" fontId="10" fillId="0" borderId="3" xfId="5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0" fillId="0" borderId="0" xfId="5" applyFont="1" applyAlignment="1">
      <alignment horizontal="right" wrapText="1"/>
    </xf>
    <xf numFmtId="164" fontId="8" fillId="0" borderId="0" xfId="1" applyNumberFormat="1" applyFont="1" applyFill="1" applyAlignment="1" applyProtection="1">
      <alignment horizontal="right"/>
      <protection locked="0"/>
    </xf>
    <xf numFmtId="164" fontId="6" fillId="0" borderId="0" xfId="1" applyNumberFormat="1" applyFont="1" applyFill="1" applyAlignment="1" applyProtection="1">
      <alignment horizontal="right"/>
      <protection locked="0"/>
    </xf>
    <xf numFmtId="168" fontId="6" fillId="0" borderId="0" xfId="0" applyNumberFormat="1" applyFont="1"/>
    <xf numFmtId="169" fontId="6" fillId="0" borderId="0" xfId="1" applyNumberFormat="1" applyFont="1"/>
    <xf numFmtId="0" fontId="6" fillId="0" borderId="0" xfId="4" applyNumberFormat="1" applyFont="1"/>
    <xf numFmtId="0" fontId="6" fillId="0" borderId="0" xfId="0" applyFont="1" applyAlignment="1">
      <alignment vertical="top" wrapText="1"/>
    </xf>
    <xf numFmtId="2" fontId="8" fillId="0" borderId="0" xfId="0" applyNumberFormat="1" applyFont="1" applyAlignment="1" applyProtection="1">
      <alignment horizontal="right"/>
      <protection locked="0"/>
    </xf>
    <xf numFmtId="2" fontId="8" fillId="0" borderId="0" xfId="1" applyNumberFormat="1" applyFont="1" applyFill="1" applyAlignment="1" applyProtection="1">
      <alignment horizontal="right"/>
      <protection locked="0"/>
    </xf>
    <xf numFmtId="2" fontId="6" fillId="0" borderId="0" xfId="1" applyNumberFormat="1" applyFont="1" applyFill="1" applyAlignment="1" applyProtection="1">
      <alignment horizontal="right"/>
      <protection locked="0"/>
    </xf>
    <xf numFmtId="7" fontId="8" fillId="0" borderId="0" xfId="0" applyNumberFormat="1" applyFont="1" applyAlignment="1">
      <alignment horizontal="right"/>
    </xf>
    <xf numFmtId="164" fontId="8" fillId="0" borderId="0" xfId="0" applyNumberFormat="1" applyFont="1" applyProtection="1">
      <protection locked="0"/>
    </xf>
    <xf numFmtId="9" fontId="6" fillId="0" borderId="0" xfId="4" applyFont="1"/>
    <xf numFmtId="165" fontId="8" fillId="0" borderId="0" xfId="0" applyNumberFormat="1" applyFont="1" applyProtection="1">
      <protection locked="0"/>
    </xf>
    <xf numFmtId="165" fontId="8" fillId="0" borderId="0" xfId="0" applyNumberFormat="1" applyFont="1"/>
    <xf numFmtId="164" fontId="8" fillId="0" borderId="0" xfId="1" applyNumberFormat="1" applyFont="1" applyFill="1" applyProtection="1">
      <protection locked="0"/>
    </xf>
    <xf numFmtId="165" fontId="8" fillId="0" borderId="0" xfId="1" applyNumberFormat="1" applyFont="1" applyFill="1" applyProtection="1">
      <protection locked="0"/>
    </xf>
    <xf numFmtId="165" fontId="6" fillId="0" borderId="0" xfId="0" applyNumberFormat="1" applyFont="1"/>
    <xf numFmtId="167" fontId="6" fillId="0" borderId="0" xfId="4" applyNumberFormat="1" applyFont="1"/>
    <xf numFmtId="43" fontId="6" fillId="0" borderId="0" xfId="1" applyFont="1" applyFill="1"/>
    <xf numFmtId="0" fontId="8" fillId="0" borderId="1" xfId="0" applyFont="1" applyBorder="1"/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2" xfId="0" applyFont="1" applyBorder="1" applyAlignment="1">
      <alignment horizontal="right"/>
    </xf>
    <xf numFmtId="0" fontId="10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</cellXfs>
  <cellStyles count="6">
    <cellStyle name="Comma" xfId="1" builtinId="3"/>
    <cellStyle name="Normal" xfId="0" builtinId="0"/>
    <cellStyle name="Normal 10" xfId="5" xr:uid="{96F6D5C5-AA1E-43B7-93F1-2B463CFCDB4F}"/>
    <cellStyle name="Normal 2" xfId="2" xr:uid="{BA07C730-7DFE-4DC3-B094-26E04D3B4DBE}"/>
    <cellStyle name="Normal 7 2" xfId="3" xr:uid="{DE1E7AF0-7354-4731-9039-A44691C2B954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GridLines="0" zoomScaleNormal="100" workbookViewId="0">
      <selection sqref="A1:G1"/>
    </sheetView>
  </sheetViews>
  <sheetFormatPr defaultColWidth="7.88671875" defaultRowHeight="15" x14ac:dyDescent="0.35"/>
  <cols>
    <col min="1" max="1" width="45.5546875" style="5" customWidth="1"/>
    <col min="2" max="3" width="14.5546875" style="9" customWidth="1"/>
    <col min="4" max="7" width="14.5546875" style="5" customWidth="1"/>
    <col min="8" max="8" width="10.109375" style="5" bestFit="1" customWidth="1"/>
    <col min="9" max="16384" width="7.88671875" style="5"/>
  </cols>
  <sheetData>
    <row r="1" spans="1:7" ht="15" customHeight="1" x14ac:dyDescent="0.35">
      <c r="A1" s="73" t="s">
        <v>0</v>
      </c>
      <c r="B1" s="69"/>
      <c r="C1" s="69"/>
      <c r="D1" s="69"/>
      <c r="E1" s="69"/>
      <c r="F1" s="69"/>
      <c r="G1" s="69"/>
    </row>
    <row r="2" spans="1:7" ht="15" customHeight="1" x14ac:dyDescent="0.35">
      <c r="A2" s="35"/>
      <c r="B2" s="36"/>
      <c r="C2" s="36"/>
      <c r="D2" s="35"/>
      <c r="E2" s="35"/>
      <c r="F2" s="35"/>
      <c r="G2" s="35"/>
    </row>
    <row r="3" spans="1:7" ht="15" customHeight="1" x14ac:dyDescent="0.35">
      <c r="A3" s="69" t="s">
        <v>20</v>
      </c>
      <c r="B3" s="69"/>
      <c r="C3" s="69"/>
      <c r="D3" s="69"/>
      <c r="E3" s="69"/>
      <c r="F3" s="69"/>
      <c r="G3" s="69"/>
    </row>
    <row r="4" spans="1:7" ht="15" customHeight="1" x14ac:dyDescent="0.35">
      <c r="A4" s="69" t="s">
        <v>1</v>
      </c>
      <c r="B4" s="69"/>
      <c r="C4" s="69"/>
      <c r="D4" s="69"/>
      <c r="E4" s="69"/>
      <c r="F4" s="69"/>
      <c r="G4" s="69"/>
    </row>
    <row r="5" spans="1:7" ht="15" customHeight="1" thickBot="1" x14ac:dyDescent="0.4">
      <c r="A5" s="70" t="s">
        <v>2</v>
      </c>
      <c r="B5" s="70"/>
      <c r="C5" s="70"/>
      <c r="D5" s="70"/>
      <c r="E5" s="70"/>
      <c r="F5" s="70"/>
      <c r="G5" s="70"/>
    </row>
    <row r="6" spans="1:7" s="6" customFormat="1" ht="64.05" customHeight="1" x14ac:dyDescent="0.35">
      <c r="A6" s="22"/>
      <c r="B6" s="23" t="s">
        <v>28</v>
      </c>
      <c r="C6" s="23" t="s">
        <v>29</v>
      </c>
      <c r="D6" s="23" t="s">
        <v>31</v>
      </c>
      <c r="E6" s="23" t="s">
        <v>23</v>
      </c>
      <c r="F6" s="23" t="s">
        <v>27</v>
      </c>
      <c r="G6" s="23" t="s">
        <v>26</v>
      </c>
    </row>
    <row r="7" spans="1:7" s="6" customFormat="1" ht="15" customHeight="1" x14ac:dyDescent="0.35">
      <c r="A7" s="37" t="s">
        <v>3</v>
      </c>
      <c r="B7" s="24"/>
      <c r="C7" s="24"/>
      <c r="D7" s="24"/>
      <c r="E7" s="24"/>
      <c r="F7" s="25"/>
      <c r="G7" s="25"/>
    </row>
    <row r="8" spans="1:7" s="6" customFormat="1" ht="15" customHeight="1" x14ac:dyDescent="0.35">
      <c r="A8" s="37"/>
      <c r="B8" s="24"/>
      <c r="C8" s="24"/>
      <c r="D8" s="24"/>
      <c r="E8" s="24"/>
      <c r="F8" s="24"/>
      <c r="G8" s="24"/>
    </row>
    <row r="9" spans="1:7" s="6" customFormat="1" ht="15" customHeight="1" x14ac:dyDescent="0.35">
      <c r="A9" s="37" t="s">
        <v>4</v>
      </c>
      <c r="B9" s="24"/>
      <c r="C9" s="24"/>
      <c r="D9" s="24"/>
      <c r="E9" s="24"/>
      <c r="F9" s="24"/>
      <c r="G9" s="24"/>
    </row>
    <row r="10" spans="1:7" s="6" customFormat="1" ht="15" customHeight="1" x14ac:dyDescent="0.35">
      <c r="A10" s="38" t="s">
        <v>10</v>
      </c>
      <c r="B10" s="26">
        <f>'R&amp;RA'!B10+'STEM '!B10+AOAM!B10+OIG!B10+MREFC!B10+ONSB!B10+CHIPS!B10</f>
        <v>6016.1907605200004</v>
      </c>
      <c r="C10" s="26">
        <f>'R&amp;RA'!C10+'STEM '!C10</f>
        <v>26.788999999999998</v>
      </c>
      <c r="D10" s="26">
        <f>'R&amp;RA'!D10</f>
        <v>2.5</v>
      </c>
      <c r="E10" s="26">
        <f>B10+C10+D10</f>
        <v>6045.4797605200001</v>
      </c>
      <c r="F10" s="26">
        <v>0</v>
      </c>
      <c r="G10" s="26">
        <f>'R&amp;RA'!G10+'STEM '!G10+AOAM!D10+OIG!D10+MREFC!D10+ONSB!D10+CHIPS!D10</f>
        <v>6266.5500000000011</v>
      </c>
    </row>
    <row r="11" spans="1:7" s="6" customFormat="1" ht="15" customHeight="1" x14ac:dyDescent="0.35">
      <c r="A11" s="38" t="s">
        <v>11</v>
      </c>
      <c r="B11" s="27">
        <f>'R&amp;RA'!B11+'STEM '!B11+AOAM!B11+OIG!B11+MREFC!B11+ONSB!B11+CHIPS!B11</f>
        <v>1057.2305920999997</v>
      </c>
      <c r="C11" s="27">
        <f>'R&amp;RA'!C11+'STEM '!C11</f>
        <v>27.26</v>
      </c>
      <c r="D11" s="27">
        <v>0</v>
      </c>
      <c r="E11" s="27">
        <f>B11+C11+D11</f>
        <v>1084.4905920999997</v>
      </c>
      <c r="F11" s="27">
        <v>0</v>
      </c>
      <c r="G11" s="27">
        <f>'R&amp;RA'!G11+'STEM '!G11+AOAM!D11+OIG!D11+MREFC!D11+ONSB!D11+CHIPS!D11</f>
        <v>1214.92</v>
      </c>
    </row>
    <row r="12" spans="1:7" s="6" customFormat="1" ht="15" customHeight="1" x14ac:dyDescent="0.35">
      <c r="A12" s="38" t="s">
        <v>12</v>
      </c>
      <c r="B12" s="28">
        <f>SUM(B10:B11)</f>
        <v>7073.4213526200001</v>
      </c>
      <c r="C12" s="28">
        <f>SUM(C10:C11)</f>
        <v>54.048999999999999</v>
      </c>
      <c r="D12" s="28">
        <f>SUM(D10:D11)</f>
        <v>2.5</v>
      </c>
      <c r="E12" s="28">
        <f>B12+C12+D12</f>
        <v>7129.9703526200001</v>
      </c>
      <c r="F12" s="28">
        <v>0</v>
      </c>
      <c r="G12" s="28">
        <f>SUM(G10:G11)</f>
        <v>7481.4700000000012</v>
      </c>
    </row>
    <row r="13" spans="1:7" s="6" customFormat="1" ht="15" customHeight="1" x14ac:dyDescent="0.35">
      <c r="A13" s="37"/>
      <c r="B13" s="28"/>
      <c r="C13" s="28"/>
      <c r="D13" s="28"/>
      <c r="E13" s="28"/>
      <c r="F13" s="28"/>
      <c r="G13" s="28"/>
    </row>
    <row r="14" spans="1:7" s="6" customFormat="1" ht="15" customHeight="1" x14ac:dyDescent="0.35">
      <c r="A14" s="39" t="s">
        <v>5</v>
      </c>
      <c r="B14" s="28"/>
      <c r="C14" s="28"/>
      <c r="D14" s="28"/>
      <c r="E14" s="28"/>
      <c r="F14" s="28"/>
      <c r="G14" s="28"/>
    </row>
    <row r="15" spans="1:7" s="6" customFormat="1" ht="15" customHeight="1" x14ac:dyDescent="0.35">
      <c r="A15" s="38" t="s">
        <v>13</v>
      </c>
      <c r="B15" s="29">
        <f>'R&amp;RA'!B15+'STEM '!B15+AOAM!B15+OIG!B15+MREFC!B15+ONSB!B15+CHIPS!B15</f>
        <v>162.41470899999999</v>
      </c>
      <c r="C15" s="29">
        <v>0</v>
      </c>
      <c r="D15" s="29">
        <v>0</v>
      </c>
      <c r="E15" s="29">
        <f>SUM(B15:D15)</f>
        <v>162.41470899999999</v>
      </c>
      <c r="F15" s="30">
        <v>0</v>
      </c>
      <c r="G15" s="27">
        <f>'R&amp;RA'!G15+'STEM '!G15+AOAM!D15+OIG!D15+MREFC!D15+ONSB!D15+CHIPS!D15</f>
        <v>302.64</v>
      </c>
    </row>
    <row r="16" spans="1:7" s="6" customFormat="1" ht="15" customHeight="1" x14ac:dyDescent="0.35">
      <c r="A16" s="38" t="s">
        <v>14</v>
      </c>
      <c r="B16" s="29">
        <f>'R&amp;RA'!B16+'STEM '!B16+AOAM!B16+OIG!B16+MREFC!B16+ONSB!B16+CHIPS!B16</f>
        <v>318.41469999999998</v>
      </c>
      <c r="C16" s="29">
        <v>0</v>
      </c>
      <c r="D16" s="29">
        <v>0</v>
      </c>
      <c r="E16" s="29">
        <f>SUM(B16:D16)</f>
        <v>318.41469999999998</v>
      </c>
      <c r="F16" s="29">
        <v>0</v>
      </c>
      <c r="G16" s="27">
        <f>'R&amp;RA'!G16+'STEM '!G16+AOAM!D16+OIG!D16+MREFC!D16+ONSB!D16+CHIPS!D16</f>
        <v>336.78999999999996</v>
      </c>
    </row>
    <row r="17" spans="1:9" s="6" customFormat="1" ht="15" customHeight="1" x14ac:dyDescent="0.35">
      <c r="A17" s="38" t="s">
        <v>15</v>
      </c>
      <c r="B17" s="28">
        <f>SUM(B15:B16)</f>
        <v>480.82940899999994</v>
      </c>
      <c r="C17" s="28">
        <v>0</v>
      </c>
      <c r="D17" s="28">
        <v>0</v>
      </c>
      <c r="E17" s="28">
        <f>SUM(E15:E16)</f>
        <v>480.82940899999994</v>
      </c>
      <c r="F17" s="28">
        <v>0</v>
      </c>
      <c r="G17" s="28">
        <f>SUM(G15:G16)</f>
        <v>639.42999999999995</v>
      </c>
    </row>
    <row r="18" spans="1:9" s="6" customFormat="1" ht="15" customHeight="1" x14ac:dyDescent="0.35">
      <c r="A18" s="37"/>
      <c r="B18" s="28"/>
      <c r="C18" s="28"/>
      <c r="D18" s="28"/>
      <c r="E18" s="28"/>
      <c r="F18" s="28"/>
      <c r="G18" s="28"/>
    </row>
    <row r="19" spans="1:9" s="6" customFormat="1" ht="15" customHeight="1" x14ac:dyDescent="0.35">
      <c r="A19" s="38" t="s">
        <v>16</v>
      </c>
      <c r="B19" s="28">
        <f>B12+B17</f>
        <v>7554.25076162</v>
      </c>
      <c r="C19" s="28">
        <f>C12+C17</f>
        <v>54.048999999999999</v>
      </c>
      <c r="D19" s="28">
        <v>2.5</v>
      </c>
      <c r="E19" s="28">
        <f>B19+C19+D19</f>
        <v>7610.79976162</v>
      </c>
      <c r="F19" s="28">
        <v>0</v>
      </c>
      <c r="G19" s="28">
        <f>G17+G12</f>
        <v>8120.9000000000015</v>
      </c>
    </row>
    <row r="20" spans="1:9" s="6" customFormat="1" ht="15" customHeight="1" x14ac:dyDescent="0.35">
      <c r="A20" s="37"/>
      <c r="B20" s="28"/>
      <c r="C20" s="28"/>
      <c r="D20" s="28"/>
      <c r="E20" s="28"/>
      <c r="F20" s="28"/>
      <c r="G20" s="28"/>
    </row>
    <row r="21" spans="1:9" s="6" customFormat="1" ht="15" customHeight="1" x14ac:dyDescent="0.35">
      <c r="A21" s="38" t="s">
        <v>17</v>
      </c>
      <c r="B21" s="29">
        <f>'R&amp;RA'!B21+'STEM '!B21+AOAM!B21+OIG!B21+MREFC!B21+ONSB!B21+CHIPS!B21</f>
        <v>868.42122338000001</v>
      </c>
      <c r="C21" s="27">
        <f>'R&amp;RA'!C21+'STEM '!C21</f>
        <v>20.170000000000002</v>
      </c>
      <c r="D21" s="27">
        <v>0</v>
      </c>
      <c r="E21" s="27">
        <f>B21+C21+D21</f>
        <v>888.59122337999997</v>
      </c>
      <c r="F21" s="27">
        <v>0</v>
      </c>
      <c r="G21" s="27">
        <f>'R&amp;RA'!G21+'STEM '!G21+AOAM!D21+OIG!D21+MREFC!D21+ONSB!D21+CHIPS!D21</f>
        <v>995.41</v>
      </c>
    </row>
    <row r="22" spans="1:9" s="6" customFormat="1" ht="15" customHeight="1" x14ac:dyDescent="0.35">
      <c r="A22" s="37"/>
      <c r="B22" s="28"/>
      <c r="C22" s="28"/>
      <c r="D22" s="28"/>
      <c r="E22" s="28"/>
      <c r="F22" s="28"/>
      <c r="G22" s="28"/>
    </row>
    <row r="23" spans="1:9" s="6" customFormat="1" ht="15" customHeight="1" x14ac:dyDescent="0.35">
      <c r="A23" s="38" t="s">
        <v>18</v>
      </c>
      <c r="B23" s="29">
        <f>'R&amp;RA'!B23+'STEM '!B23+AOAM!B23+OIG!B23+MREFC!B23+ONSB!B23+CHIPS!B23</f>
        <v>972.29543078000313</v>
      </c>
      <c r="C23" s="27">
        <f>'R&amp;RA'!C23+'STEM '!C23</f>
        <v>12.14</v>
      </c>
      <c r="D23" s="27">
        <v>0</v>
      </c>
      <c r="E23" s="27">
        <f>B23+C23+D23</f>
        <v>984.43543078000312</v>
      </c>
      <c r="F23" s="27">
        <v>0</v>
      </c>
      <c r="G23" s="27">
        <f>'R&amp;RA'!G23+'STEM '!G23+AOAM!D23+OIG!D23+MREFC!D23+ONSB!D23+CHIPS!D23</f>
        <v>1116.69</v>
      </c>
    </row>
    <row r="24" spans="1:9" s="6" customFormat="1" ht="15" customHeight="1" x14ac:dyDescent="0.35">
      <c r="A24" s="35"/>
      <c r="B24" s="28"/>
      <c r="C24" s="28"/>
      <c r="D24" s="28"/>
      <c r="E24" s="28"/>
      <c r="F24" s="28"/>
      <c r="G24" s="28"/>
    </row>
    <row r="25" spans="1:9" s="6" customFormat="1" ht="15" customHeight="1" x14ac:dyDescent="0.35">
      <c r="A25" s="40" t="s">
        <v>19</v>
      </c>
      <c r="B25" s="31">
        <f>+B19+B21+B23</f>
        <v>9394.9674157800036</v>
      </c>
      <c r="C25" s="31">
        <f>+C19+C21+C23</f>
        <v>86.358999999999995</v>
      </c>
      <c r="D25" s="31">
        <f t="shared" ref="D25" si="0">+D19+D21+D23</f>
        <v>2.5</v>
      </c>
      <c r="E25" s="31">
        <f>B25+C25+D25</f>
        <v>9483.826415780004</v>
      </c>
      <c r="F25" s="32">
        <f>9539.01+CHIPS!C25</f>
        <v>9564.01</v>
      </c>
      <c r="G25" s="32">
        <f>+G19+G21+G23</f>
        <v>10233.000000000002</v>
      </c>
      <c r="H25" s="13"/>
      <c r="I25" s="14"/>
    </row>
    <row r="26" spans="1:9" s="6" customFormat="1" ht="15" customHeight="1" thickBot="1" x14ac:dyDescent="0.4">
      <c r="A26" s="41"/>
      <c r="B26" s="33"/>
      <c r="C26" s="33"/>
      <c r="D26" s="33"/>
      <c r="E26" s="34"/>
      <c r="F26" s="34"/>
      <c r="G26" s="34"/>
    </row>
    <row r="27" spans="1:9" x14ac:dyDescent="0.35">
      <c r="B27" s="8"/>
      <c r="F27" s="10"/>
      <c r="G27" s="10"/>
    </row>
    <row r="28" spans="1:9" x14ac:dyDescent="0.35">
      <c r="C28" s="11"/>
      <c r="G28" s="10"/>
    </row>
    <row r="29" spans="1:9" x14ac:dyDescent="0.35">
      <c r="C29" s="11"/>
    </row>
    <row r="30" spans="1:9" x14ac:dyDescent="0.35">
      <c r="B30" s="12"/>
      <c r="C30" s="12"/>
      <c r="G30" s="10"/>
    </row>
    <row r="31" spans="1:9" x14ac:dyDescent="0.35">
      <c r="B31" s="12"/>
      <c r="C31" s="12"/>
      <c r="E31" s="10"/>
    </row>
    <row r="32" spans="1:9" x14ac:dyDescent="0.35">
      <c r="B32" s="12"/>
      <c r="C32" s="12"/>
    </row>
    <row r="33" spans="2:3" x14ac:dyDescent="0.35">
      <c r="B33" s="11"/>
      <c r="C33" s="11"/>
    </row>
  </sheetData>
  <mergeCells count="4">
    <mergeCell ref="A1:G1"/>
    <mergeCell ref="A3:G3"/>
    <mergeCell ref="A4:G4"/>
    <mergeCell ref="A5:G5"/>
  </mergeCells>
  <printOptions horizontalCentered="1"/>
  <pageMargins left="0.7" right="0.7" top="0.75" bottom="0.75" header="0.3" footer="0.3"/>
  <pageSetup scale="94" orientation="landscape" r:id="rId1"/>
  <headerFooter>
    <oddHeader xml:space="preserve">&amp;C
</oddHeader>
    <oddFooter>&amp;L  </oddFooter>
  </headerFooter>
  <ignoredErrors>
    <ignoredError sqref="B11:G16 B26:G26 C25:E25 B18:G22 B17:F17 B23:G24 B10:G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69CF-0046-46D1-90FE-F5AE34356BC8}">
  <sheetPr>
    <pageSetUpPr fitToPage="1"/>
  </sheetPr>
  <dimension ref="A1:J32"/>
  <sheetViews>
    <sheetView showGridLines="0" zoomScaleNormal="100" workbookViewId="0">
      <selection activeCell="F7" sqref="F7:G7"/>
    </sheetView>
  </sheetViews>
  <sheetFormatPr defaultColWidth="7.88671875" defaultRowHeight="15" x14ac:dyDescent="0.35"/>
  <cols>
    <col min="1" max="1" width="45.6640625" style="5" customWidth="1"/>
    <col min="2" max="6" width="14.5546875" style="9" customWidth="1"/>
    <col min="7" max="7" width="14.5546875" style="5" customWidth="1"/>
    <col min="8" max="8" width="17.109375" style="5" bestFit="1" customWidth="1"/>
    <col min="9" max="16384" width="7.88671875" style="5"/>
  </cols>
  <sheetData>
    <row r="1" spans="1:7" ht="16.05" customHeight="1" x14ac:dyDescent="0.35">
      <c r="A1" s="69" t="s">
        <v>0</v>
      </c>
      <c r="B1" s="69"/>
      <c r="C1" s="69"/>
      <c r="D1" s="69"/>
      <c r="E1" s="69"/>
      <c r="F1" s="69"/>
      <c r="G1" s="69"/>
    </row>
    <row r="2" spans="1:7" x14ac:dyDescent="0.35">
      <c r="A2" s="35"/>
      <c r="B2" s="36"/>
      <c r="C2" s="36"/>
      <c r="D2" s="36"/>
      <c r="E2" s="36"/>
      <c r="F2" s="36"/>
      <c r="G2" s="35"/>
    </row>
    <row r="3" spans="1:7" ht="16.05" customHeight="1" x14ac:dyDescent="0.35">
      <c r="A3" s="69" t="s">
        <v>6</v>
      </c>
      <c r="B3" s="69"/>
      <c r="C3" s="69"/>
      <c r="D3" s="69"/>
      <c r="E3" s="69"/>
      <c r="F3" s="69"/>
      <c r="G3" s="69"/>
    </row>
    <row r="4" spans="1:7" ht="16.05" customHeight="1" x14ac:dyDescent="0.35">
      <c r="A4" s="69" t="s">
        <v>1</v>
      </c>
      <c r="B4" s="69"/>
      <c r="C4" s="69"/>
      <c r="D4" s="69"/>
      <c r="E4" s="69"/>
      <c r="F4" s="69"/>
      <c r="G4" s="69"/>
    </row>
    <row r="5" spans="1:7" ht="15" customHeight="1" thickBot="1" x14ac:dyDescent="0.4">
      <c r="A5" s="70" t="s">
        <v>2</v>
      </c>
      <c r="B5" s="70"/>
      <c r="C5" s="70"/>
      <c r="D5" s="70"/>
      <c r="E5" s="70"/>
      <c r="F5" s="70"/>
      <c r="G5" s="70"/>
    </row>
    <row r="6" spans="1:7" ht="64.05" customHeight="1" x14ac:dyDescent="0.35">
      <c r="A6" s="42"/>
      <c r="B6" s="43" t="s">
        <v>33</v>
      </c>
      <c r="C6" s="43" t="s">
        <v>29</v>
      </c>
      <c r="D6" s="43" t="s">
        <v>31</v>
      </c>
      <c r="E6" s="44" t="s">
        <v>23</v>
      </c>
      <c r="F6" s="23" t="s">
        <v>27</v>
      </c>
      <c r="G6" s="23" t="s">
        <v>26</v>
      </c>
    </row>
    <row r="7" spans="1:7" ht="15" customHeight="1" x14ac:dyDescent="0.35">
      <c r="A7" s="37" t="s">
        <v>3</v>
      </c>
      <c r="B7" s="45"/>
      <c r="C7" s="45"/>
      <c r="D7" s="45"/>
      <c r="E7" s="24"/>
      <c r="F7" s="68"/>
      <c r="G7" s="68"/>
    </row>
    <row r="8" spans="1:7" ht="15" customHeight="1" x14ac:dyDescent="0.35">
      <c r="A8" s="37"/>
      <c r="B8" s="24"/>
      <c r="C8" s="24"/>
      <c r="D8" s="24"/>
      <c r="E8" s="24"/>
      <c r="F8" s="24"/>
      <c r="G8" s="24"/>
    </row>
    <row r="9" spans="1:7" ht="15" customHeight="1" x14ac:dyDescent="0.35">
      <c r="A9" s="37" t="s">
        <v>4</v>
      </c>
      <c r="B9" s="24"/>
      <c r="C9" s="24"/>
      <c r="D9" s="24"/>
      <c r="E9" s="24"/>
      <c r="F9" s="24"/>
      <c r="G9" s="24"/>
    </row>
    <row r="10" spans="1:7" ht="15" customHeight="1" x14ac:dyDescent="0.35">
      <c r="A10" s="38" t="s">
        <v>10</v>
      </c>
      <c r="B10" s="26">
        <v>5813.8656000000001</v>
      </c>
      <c r="C10" s="26">
        <v>20.126999999999999</v>
      </c>
      <c r="D10" s="26">
        <v>2.5</v>
      </c>
      <c r="E10" s="26">
        <f>B10+C10+D10</f>
        <v>5836.4926000000005</v>
      </c>
      <c r="F10" s="26">
        <v>0</v>
      </c>
      <c r="G10" s="26">
        <v>6073.5500000000011</v>
      </c>
    </row>
    <row r="11" spans="1:7" ht="15" customHeight="1" x14ac:dyDescent="0.35">
      <c r="A11" s="38" t="s">
        <v>11</v>
      </c>
      <c r="B11" s="27">
        <v>734.90399999999988</v>
      </c>
      <c r="C11" s="27">
        <v>20.097000000000001</v>
      </c>
      <c r="D11" s="27">
        <v>0</v>
      </c>
      <c r="E11" s="27">
        <f>B11+C11+D11</f>
        <v>755.00099999999986</v>
      </c>
      <c r="F11" s="27">
        <v>0</v>
      </c>
      <c r="G11" s="52">
        <v>874.92</v>
      </c>
    </row>
    <row r="12" spans="1:7" ht="15" customHeight="1" x14ac:dyDescent="0.35">
      <c r="A12" s="38" t="s">
        <v>12</v>
      </c>
      <c r="B12" s="28">
        <v>6548.7659999999987</v>
      </c>
      <c r="C12" s="28">
        <v>40.224000000000004</v>
      </c>
      <c r="D12" s="28">
        <v>2.5</v>
      </c>
      <c r="E12" s="28">
        <f>B12+C12+D12</f>
        <v>6591.4899999999989</v>
      </c>
      <c r="F12" s="28">
        <v>0</v>
      </c>
      <c r="G12" s="28">
        <v>6948.4700000000012</v>
      </c>
    </row>
    <row r="13" spans="1:7" ht="15" customHeight="1" x14ac:dyDescent="0.35">
      <c r="A13" s="37"/>
      <c r="B13" s="28"/>
      <c r="C13" s="28"/>
      <c r="D13" s="28"/>
      <c r="E13" s="28"/>
      <c r="F13" s="28"/>
      <c r="G13" s="28"/>
    </row>
    <row r="14" spans="1:7" ht="15" customHeight="1" x14ac:dyDescent="0.35">
      <c r="A14" s="39" t="s">
        <v>5</v>
      </c>
      <c r="B14" s="28"/>
      <c r="C14" s="28"/>
      <c r="D14" s="28"/>
      <c r="E14" s="28"/>
      <c r="F14" s="28"/>
      <c r="G14" s="28"/>
    </row>
    <row r="15" spans="1:7" ht="15" customHeight="1" x14ac:dyDescent="0.35">
      <c r="A15" s="38" t="s">
        <v>13</v>
      </c>
      <c r="B15" s="53">
        <v>2.524</v>
      </c>
      <c r="C15" s="46">
        <v>0</v>
      </c>
      <c r="D15" s="46">
        <v>0</v>
      </c>
      <c r="E15" s="53">
        <v>2.524</v>
      </c>
      <c r="F15" s="47">
        <v>0</v>
      </c>
      <c r="G15" s="54">
        <v>2.6399999999999997</v>
      </c>
    </row>
    <row r="16" spans="1:7" ht="15" customHeight="1" x14ac:dyDescent="0.35">
      <c r="A16" s="38" t="s">
        <v>14</v>
      </c>
      <c r="B16" s="29">
        <v>317.83569999999997</v>
      </c>
      <c r="C16" s="29">
        <v>0</v>
      </c>
      <c r="D16" s="29">
        <v>0</v>
      </c>
      <c r="E16" s="29">
        <v>317.83</v>
      </c>
      <c r="F16" s="29">
        <v>0</v>
      </c>
      <c r="G16" s="47">
        <v>336.78999999999996</v>
      </c>
    </row>
    <row r="17" spans="1:10" ht="15" customHeight="1" x14ac:dyDescent="0.35">
      <c r="A17" s="38" t="s">
        <v>15</v>
      </c>
      <c r="B17" s="28">
        <f>SUM(B15:B16)</f>
        <v>320.35969999999998</v>
      </c>
      <c r="C17" s="28">
        <v>0</v>
      </c>
      <c r="D17" s="28">
        <v>0</v>
      </c>
      <c r="E17" s="28">
        <v>320.35399999999998</v>
      </c>
      <c r="F17" s="28">
        <v>0</v>
      </c>
      <c r="G17" s="28">
        <v>339.42999999999995</v>
      </c>
    </row>
    <row r="18" spans="1:10" ht="15" customHeight="1" x14ac:dyDescent="0.35">
      <c r="A18" s="37"/>
      <c r="B18" s="28"/>
      <c r="C18" s="28"/>
      <c r="D18" s="28"/>
      <c r="E18" s="28"/>
      <c r="F18" s="28"/>
      <c r="G18" s="28"/>
    </row>
    <row r="19" spans="1:10" ht="15" customHeight="1" x14ac:dyDescent="0.35">
      <c r="A19" s="38" t="s">
        <v>16</v>
      </c>
      <c r="B19" s="28">
        <f>B12+B17</f>
        <v>6869.1256999999987</v>
      </c>
      <c r="C19" s="28">
        <v>40.224000000000004</v>
      </c>
      <c r="D19" s="28">
        <v>2.5</v>
      </c>
      <c r="E19" s="28">
        <f>B19+C19+D19</f>
        <v>6911.8496999999988</v>
      </c>
      <c r="F19" s="28">
        <v>0</v>
      </c>
      <c r="G19" s="28">
        <v>7287.9000000000015</v>
      </c>
    </row>
    <row r="20" spans="1:10" ht="15" customHeight="1" x14ac:dyDescent="0.35">
      <c r="A20" s="37"/>
      <c r="B20" s="28"/>
      <c r="C20" s="28"/>
      <c r="D20" s="28"/>
      <c r="E20" s="28"/>
      <c r="F20" s="28"/>
      <c r="G20" s="28"/>
    </row>
    <row r="21" spans="1:10" ht="15" customHeight="1" x14ac:dyDescent="0.35">
      <c r="A21" s="38" t="s">
        <v>17</v>
      </c>
      <c r="B21" s="27">
        <v>186.98</v>
      </c>
      <c r="C21" s="27">
        <v>10.050000000000001</v>
      </c>
      <c r="D21" s="27">
        <v>0</v>
      </c>
      <c r="E21" s="27">
        <f>B21+C21+D21</f>
        <v>197.03</v>
      </c>
      <c r="F21" s="27">
        <v>0</v>
      </c>
      <c r="G21" s="27">
        <v>225.41</v>
      </c>
    </row>
    <row r="22" spans="1:10" ht="15" customHeight="1" x14ac:dyDescent="0.35">
      <c r="A22" s="37"/>
      <c r="B22" s="28"/>
      <c r="C22" s="28"/>
      <c r="D22" s="28"/>
      <c r="E22" s="28"/>
      <c r="F22" s="28"/>
      <c r="G22" s="28"/>
    </row>
    <row r="23" spans="1:10" ht="15" customHeight="1" x14ac:dyDescent="0.35">
      <c r="A23" s="38" t="s">
        <v>18</v>
      </c>
      <c r="B23" s="27">
        <v>448.06</v>
      </c>
      <c r="C23" s="27">
        <v>5.33</v>
      </c>
      <c r="D23" s="27">
        <v>0</v>
      </c>
      <c r="E23" s="27">
        <f>B23+C23+D23</f>
        <v>453.39</v>
      </c>
      <c r="F23" s="27">
        <v>0</v>
      </c>
      <c r="G23" s="27">
        <f>530.23+1.78</f>
        <v>532.01</v>
      </c>
      <c r="H23" s="48"/>
    </row>
    <row r="24" spans="1:10" ht="15" customHeight="1" x14ac:dyDescent="0.35">
      <c r="A24" s="35"/>
      <c r="B24" s="28"/>
      <c r="C24" s="28"/>
      <c r="D24" s="28"/>
      <c r="E24" s="28"/>
      <c r="F24" s="28"/>
      <c r="G24" s="28"/>
    </row>
    <row r="25" spans="1:10" ht="16.05" customHeight="1" x14ac:dyDescent="0.35">
      <c r="A25" s="40" t="s">
        <v>19</v>
      </c>
      <c r="B25" s="31">
        <f>+B19+B21+B23</f>
        <v>7504.1656999999987</v>
      </c>
      <c r="C25" s="31">
        <f>+C19+C21+C23</f>
        <v>55.603999999999999</v>
      </c>
      <c r="D25" s="31">
        <f t="shared" ref="D25:G25" si="0">+D19+D21+D23</f>
        <v>2.5</v>
      </c>
      <c r="E25" s="31">
        <f>B25+C25+D25</f>
        <v>7562.2696999999989</v>
      </c>
      <c r="F25" s="32">
        <v>7646.02</v>
      </c>
      <c r="G25" s="32">
        <f t="shared" si="0"/>
        <v>8045.3200000000015</v>
      </c>
      <c r="H25" s="49"/>
      <c r="I25" s="50"/>
    </row>
    <row r="26" spans="1:10" ht="15" customHeight="1" thickBot="1" x14ac:dyDescent="0.4">
      <c r="A26" s="41"/>
      <c r="B26" s="33"/>
      <c r="C26" s="33"/>
      <c r="D26" s="33"/>
      <c r="E26" s="33"/>
      <c r="F26" s="33"/>
      <c r="G26" s="33"/>
    </row>
    <row r="27" spans="1:10" ht="30" customHeight="1" x14ac:dyDescent="0.35">
      <c r="A27" s="71" t="s">
        <v>30</v>
      </c>
      <c r="B27" s="71"/>
      <c r="C27" s="71"/>
      <c r="D27" s="71"/>
      <c r="E27" s="71"/>
      <c r="F27" s="71"/>
      <c r="G27" s="71"/>
      <c r="H27" s="51"/>
      <c r="I27" s="51"/>
      <c r="J27" s="51"/>
    </row>
    <row r="28" spans="1:10" x14ac:dyDescent="0.35">
      <c r="A28" s="7"/>
      <c r="C28" s="11"/>
      <c r="D28" s="11"/>
      <c r="E28" s="11"/>
      <c r="F28" s="11"/>
    </row>
    <row r="29" spans="1:10" x14ac:dyDescent="0.35">
      <c r="B29" s="12"/>
      <c r="C29" s="12"/>
      <c r="D29" s="12"/>
      <c r="E29" s="12"/>
      <c r="F29" s="12"/>
      <c r="G29" s="10"/>
    </row>
    <row r="30" spans="1:10" x14ac:dyDescent="0.35">
      <c r="B30" s="12"/>
      <c r="C30" s="12"/>
      <c r="D30" s="12"/>
      <c r="E30" s="8"/>
      <c r="F30" s="12"/>
    </row>
    <row r="31" spans="1:10" x14ac:dyDescent="0.35">
      <c r="B31" s="12"/>
      <c r="C31" s="12"/>
      <c r="D31" s="12"/>
      <c r="E31" s="12"/>
      <c r="F31" s="12"/>
    </row>
    <row r="32" spans="1:10" x14ac:dyDescent="0.35">
      <c r="B32" s="11"/>
      <c r="C32" s="11"/>
      <c r="D32" s="11"/>
      <c r="E32" s="11"/>
      <c r="F32" s="11"/>
    </row>
  </sheetData>
  <mergeCells count="5">
    <mergeCell ref="A27:G27"/>
    <mergeCell ref="A3:G3"/>
    <mergeCell ref="A1:G1"/>
    <mergeCell ref="A4:G4"/>
    <mergeCell ref="A5:G5"/>
  </mergeCells>
  <printOptions horizontalCentered="1"/>
  <pageMargins left="0.7" right="0.7" top="0.75" bottom="0.75" header="0.3" footer="0.3"/>
  <pageSetup scale="94" orientation="landscape" r:id="rId1"/>
  <headerFooter>
    <oddHeader xml:space="preserve">&amp;C
</oddHeader>
    <oddFooter>&amp;L  </oddFooter>
  </headerFooter>
  <ignoredErrors>
    <ignoredError sqref="E13:E14 E18 E20 E10:E12 G23 E22 E21 E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69E0-3336-4A6C-884D-E12F5B2178CA}">
  <sheetPr>
    <pageSetUpPr fitToPage="1"/>
  </sheetPr>
  <dimension ref="A1:L31"/>
  <sheetViews>
    <sheetView showGridLines="0" zoomScaleNormal="100" workbookViewId="0">
      <selection activeCell="F7" sqref="F7:G7"/>
    </sheetView>
  </sheetViews>
  <sheetFormatPr defaultColWidth="7.88671875" defaultRowHeight="15" x14ac:dyDescent="0.35"/>
  <cols>
    <col min="1" max="1" width="45.6640625" style="5" customWidth="1"/>
    <col min="2" max="6" width="14.5546875" style="9" customWidth="1"/>
    <col min="7" max="7" width="14.5546875" style="5" customWidth="1"/>
    <col min="8" max="8" width="9.5546875" style="5" bestFit="1" customWidth="1"/>
    <col min="9" max="9" width="9.109375" style="5" bestFit="1" customWidth="1"/>
    <col min="10" max="10" width="7.88671875" style="5"/>
    <col min="11" max="11" width="9.5546875" style="5" bestFit="1" customWidth="1"/>
    <col min="12" max="12" width="8" style="5" bestFit="1" customWidth="1"/>
    <col min="13" max="16384" width="7.88671875" style="5"/>
  </cols>
  <sheetData>
    <row r="1" spans="1:12" ht="16.05" customHeight="1" x14ac:dyDescent="0.35">
      <c r="A1" s="69" t="s">
        <v>0</v>
      </c>
      <c r="B1" s="69"/>
      <c r="C1" s="69"/>
      <c r="D1" s="69"/>
      <c r="E1" s="69"/>
      <c r="F1" s="69"/>
      <c r="G1" s="69"/>
    </row>
    <row r="2" spans="1:12" x14ac:dyDescent="0.35">
      <c r="A2" s="35"/>
      <c r="B2" s="36"/>
      <c r="C2" s="36"/>
      <c r="D2" s="36"/>
      <c r="E2" s="36"/>
      <c r="F2" s="36"/>
      <c r="G2" s="35"/>
    </row>
    <row r="3" spans="1:12" ht="16.05" customHeight="1" x14ac:dyDescent="0.35">
      <c r="A3" s="69" t="s">
        <v>32</v>
      </c>
      <c r="B3" s="69"/>
      <c r="C3" s="69"/>
      <c r="D3" s="69"/>
      <c r="E3" s="69"/>
      <c r="F3" s="69"/>
      <c r="G3" s="69"/>
    </row>
    <row r="4" spans="1:12" ht="16.05" customHeight="1" x14ac:dyDescent="0.35">
      <c r="A4" s="69" t="s">
        <v>1</v>
      </c>
      <c r="B4" s="69"/>
      <c r="C4" s="69"/>
      <c r="D4" s="69"/>
      <c r="E4" s="69"/>
      <c r="F4" s="69"/>
      <c r="G4" s="69"/>
    </row>
    <row r="5" spans="1:12" ht="15" customHeight="1" thickBot="1" x14ac:dyDescent="0.4">
      <c r="A5" s="70" t="s">
        <v>2</v>
      </c>
      <c r="B5" s="70"/>
      <c r="C5" s="70"/>
      <c r="D5" s="70"/>
      <c r="E5" s="70"/>
      <c r="F5" s="70"/>
      <c r="G5" s="70"/>
    </row>
    <row r="6" spans="1:12" ht="64.05" customHeight="1" x14ac:dyDescent="0.35">
      <c r="A6" s="22"/>
      <c r="B6" s="43" t="s">
        <v>33</v>
      </c>
      <c r="C6" s="43" t="s">
        <v>29</v>
      </c>
      <c r="D6" s="43" t="s">
        <v>31</v>
      </c>
      <c r="E6" s="23" t="s">
        <v>23</v>
      </c>
      <c r="F6" s="23" t="s">
        <v>27</v>
      </c>
      <c r="G6" s="23" t="s">
        <v>26</v>
      </c>
    </row>
    <row r="7" spans="1:12" ht="15" customHeight="1" x14ac:dyDescent="0.35">
      <c r="A7" s="37" t="s">
        <v>3</v>
      </c>
      <c r="B7" s="24"/>
      <c r="C7" s="24"/>
      <c r="D7" s="24"/>
      <c r="E7" s="24"/>
      <c r="F7" s="68"/>
      <c r="G7" s="68"/>
    </row>
    <row r="8" spans="1:12" ht="15" customHeight="1" x14ac:dyDescent="0.35">
      <c r="A8" s="37"/>
      <c r="B8" s="24"/>
      <c r="C8" s="24"/>
      <c r="D8" s="24"/>
      <c r="E8" s="24"/>
      <c r="F8" s="24"/>
      <c r="G8" s="24"/>
    </row>
    <row r="9" spans="1:12" ht="15" customHeight="1" x14ac:dyDescent="0.35">
      <c r="A9" s="37" t="s">
        <v>4</v>
      </c>
      <c r="B9" s="24"/>
      <c r="C9" s="24"/>
      <c r="D9" s="24"/>
      <c r="E9" s="24"/>
      <c r="F9" s="24"/>
      <c r="G9" s="55"/>
      <c r="K9" s="10"/>
      <c r="L9" s="10"/>
    </row>
    <row r="10" spans="1:12" ht="15" customHeight="1" x14ac:dyDescent="0.35">
      <c r="A10" s="38" t="s">
        <v>10</v>
      </c>
      <c r="B10" s="26">
        <v>187.785</v>
      </c>
      <c r="C10" s="26">
        <v>6.6619999999999999</v>
      </c>
      <c r="D10" s="26">
        <v>0</v>
      </c>
      <c r="E10" s="26">
        <f>SUM(B10:D10)</f>
        <v>194.447</v>
      </c>
      <c r="F10" s="26">
        <v>0</v>
      </c>
      <c r="G10" s="26">
        <v>193</v>
      </c>
      <c r="H10" s="56"/>
      <c r="I10" s="7"/>
      <c r="J10" s="57"/>
      <c r="K10" s="57"/>
      <c r="L10" s="10"/>
    </row>
    <row r="11" spans="1:12" ht="15" customHeight="1" x14ac:dyDescent="0.35">
      <c r="A11" s="38" t="s">
        <v>11</v>
      </c>
      <c r="B11" s="27">
        <v>320.74799999999999</v>
      </c>
      <c r="C11" s="27">
        <v>7.1630000000000003</v>
      </c>
      <c r="D11" s="27">
        <v>0</v>
      </c>
      <c r="E11" s="27">
        <f>SUM(B11:D11)</f>
        <v>327.911</v>
      </c>
      <c r="F11" s="27">
        <v>0</v>
      </c>
      <c r="G11" s="27">
        <v>330</v>
      </c>
      <c r="H11" s="58"/>
      <c r="I11" s="7"/>
      <c r="J11" s="57"/>
      <c r="L11" s="10"/>
    </row>
    <row r="12" spans="1:12" ht="15" customHeight="1" x14ac:dyDescent="0.35">
      <c r="A12" s="38" t="s">
        <v>12</v>
      </c>
      <c r="B12" s="28">
        <v>508.53300000000002</v>
      </c>
      <c r="C12" s="28">
        <v>13.824999999999999</v>
      </c>
      <c r="D12" s="28">
        <v>0</v>
      </c>
      <c r="E12" s="28">
        <f>SUM(E10:E11)</f>
        <v>522.35799999999995</v>
      </c>
      <c r="F12" s="28">
        <v>0</v>
      </c>
      <c r="G12" s="28">
        <v>523</v>
      </c>
      <c r="H12" s="59"/>
      <c r="I12" s="7"/>
      <c r="J12" s="50"/>
      <c r="K12" s="57"/>
      <c r="L12" s="10"/>
    </row>
    <row r="13" spans="1:12" ht="15" customHeight="1" x14ac:dyDescent="0.35">
      <c r="A13" s="37"/>
      <c r="B13" s="28"/>
      <c r="C13" s="28"/>
      <c r="D13" s="28"/>
      <c r="E13" s="28"/>
      <c r="F13" s="28"/>
      <c r="G13" s="28"/>
      <c r="H13" s="59"/>
      <c r="K13" s="57"/>
    </row>
    <row r="14" spans="1:12" ht="15" customHeight="1" x14ac:dyDescent="0.35">
      <c r="A14" s="39" t="s">
        <v>5</v>
      </c>
      <c r="B14" s="28"/>
      <c r="C14" s="28"/>
      <c r="D14" s="28"/>
      <c r="E14" s="28"/>
      <c r="F14" s="28"/>
      <c r="G14" s="28"/>
      <c r="H14" s="59"/>
      <c r="K14" s="57"/>
    </row>
    <row r="15" spans="1:12" ht="15" customHeight="1" x14ac:dyDescent="0.35">
      <c r="A15" s="38" t="s">
        <v>13</v>
      </c>
      <c r="B15" s="46">
        <v>0</v>
      </c>
      <c r="C15" s="46"/>
      <c r="D15" s="46"/>
      <c r="E15" s="46">
        <f t="shared" ref="E15:E16" si="0">SUM(B15:D15)</f>
        <v>0</v>
      </c>
      <c r="F15" s="46">
        <v>0</v>
      </c>
      <c r="G15" s="46">
        <v>0</v>
      </c>
      <c r="H15" s="60"/>
      <c r="K15" s="57"/>
    </row>
    <row r="16" spans="1:12" ht="15" customHeight="1" x14ac:dyDescent="0.35">
      <c r="A16" s="38" t="s">
        <v>14</v>
      </c>
      <c r="B16" s="29">
        <v>0.57899999999999996</v>
      </c>
      <c r="C16" s="29">
        <v>0</v>
      </c>
      <c r="D16" s="29">
        <v>0</v>
      </c>
      <c r="E16" s="29">
        <f t="shared" si="0"/>
        <v>0.57899999999999996</v>
      </c>
      <c r="F16" s="29">
        <v>0</v>
      </c>
      <c r="G16" s="29">
        <v>0</v>
      </c>
      <c r="H16" s="61"/>
      <c r="I16" s="62"/>
      <c r="K16" s="57"/>
    </row>
    <row r="17" spans="1:11" ht="15" customHeight="1" x14ac:dyDescent="0.35">
      <c r="A17" s="38" t="s">
        <v>15</v>
      </c>
      <c r="B17" s="28">
        <v>0.57899999999999996</v>
      </c>
      <c r="C17" s="28">
        <v>0</v>
      </c>
      <c r="D17" s="28">
        <v>0</v>
      </c>
      <c r="E17" s="28">
        <f>SUM(E15:E16)</f>
        <v>0.57899999999999996</v>
      </c>
      <c r="F17" s="28">
        <v>0</v>
      </c>
      <c r="G17" s="28">
        <v>0</v>
      </c>
      <c r="H17" s="59"/>
      <c r="I17" s="62"/>
      <c r="K17" s="63"/>
    </row>
    <row r="18" spans="1:11" ht="15" customHeight="1" x14ac:dyDescent="0.35">
      <c r="A18" s="37"/>
      <c r="B18" s="28"/>
      <c r="C18" s="28"/>
      <c r="D18" s="28"/>
      <c r="E18" s="28"/>
      <c r="F18" s="28"/>
      <c r="G18" s="28"/>
      <c r="H18" s="59"/>
      <c r="K18" s="57"/>
    </row>
    <row r="19" spans="1:11" ht="15" customHeight="1" x14ac:dyDescent="0.35">
      <c r="A19" s="38" t="s">
        <v>16</v>
      </c>
      <c r="B19" s="28">
        <f>+B12+B17</f>
        <v>509.11200000000002</v>
      </c>
      <c r="C19" s="28">
        <f>+C12+C17</f>
        <v>13.824999999999999</v>
      </c>
      <c r="D19" s="28">
        <f>+D12+D17</f>
        <v>0</v>
      </c>
      <c r="E19" s="28">
        <f>+E12+E17</f>
        <v>522.9369999999999</v>
      </c>
      <c r="F19" s="28">
        <v>0</v>
      </c>
      <c r="G19" s="28">
        <f>G17+G12</f>
        <v>523</v>
      </c>
      <c r="H19" s="59"/>
      <c r="I19" s="7"/>
      <c r="K19" s="57"/>
    </row>
    <row r="20" spans="1:11" ht="15" customHeight="1" x14ac:dyDescent="0.35">
      <c r="A20" s="37"/>
      <c r="B20" s="28"/>
      <c r="C20" s="28"/>
      <c r="D20" s="28"/>
      <c r="E20" s="28"/>
      <c r="F20" s="28"/>
      <c r="G20" s="28"/>
      <c r="H20" s="59"/>
      <c r="K20" s="57"/>
    </row>
    <row r="21" spans="1:11" ht="15" customHeight="1" x14ac:dyDescent="0.35">
      <c r="A21" s="38" t="s">
        <v>17</v>
      </c>
      <c r="B21" s="27">
        <v>672.56</v>
      </c>
      <c r="C21" s="27">
        <v>10.119999999999999</v>
      </c>
      <c r="D21" s="27">
        <v>0</v>
      </c>
      <c r="E21" s="27">
        <f t="shared" ref="E21" si="1">SUM(B21:D21)</f>
        <v>682.68</v>
      </c>
      <c r="F21" s="27">
        <v>0</v>
      </c>
      <c r="G21" s="27">
        <v>730</v>
      </c>
      <c r="H21" s="58"/>
      <c r="I21" s="7"/>
      <c r="K21" s="57"/>
    </row>
    <row r="22" spans="1:11" ht="15" customHeight="1" x14ac:dyDescent="0.35">
      <c r="A22" s="38"/>
      <c r="B22" s="27"/>
      <c r="C22" s="27"/>
      <c r="D22" s="27"/>
      <c r="E22" s="27"/>
      <c r="F22" s="27"/>
      <c r="G22" s="27"/>
      <c r="H22" s="58"/>
      <c r="K22" s="57"/>
    </row>
    <row r="23" spans="1:11" ht="15" customHeight="1" x14ac:dyDescent="0.35">
      <c r="A23" s="38" t="s">
        <v>18</v>
      </c>
      <c r="B23" s="27">
        <f>60.32-16.735034-0.01</f>
        <v>43.574966000000003</v>
      </c>
      <c r="C23" s="27">
        <f>6.81</f>
        <v>6.81</v>
      </c>
      <c r="D23" s="27">
        <v>0</v>
      </c>
      <c r="E23" s="27">
        <f>SUM(B23:D23)</f>
        <v>50.384966000000006</v>
      </c>
      <c r="F23" s="27">
        <v>0</v>
      </c>
      <c r="G23" s="27">
        <v>47</v>
      </c>
      <c r="H23" s="58"/>
      <c r="I23" s="7"/>
      <c r="K23" s="57"/>
    </row>
    <row r="24" spans="1:11" ht="15" customHeight="1" x14ac:dyDescent="0.35">
      <c r="A24" s="38"/>
      <c r="B24" s="27"/>
      <c r="C24" s="27"/>
      <c r="D24" s="27"/>
      <c r="E24" s="27"/>
      <c r="F24" s="27"/>
      <c r="G24" s="27"/>
      <c r="H24" s="58"/>
      <c r="I24" s="7"/>
    </row>
    <row r="25" spans="1:11" ht="16.05" customHeight="1" x14ac:dyDescent="0.35">
      <c r="A25" s="40" t="s">
        <v>19</v>
      </c>
      <c r="B25" s="31">
        <f>+B19+B21+B23</f>
        <v>1225.2469659999999</v>
      </c>
      <c r="C25" s="31">
        <f>+C19+C21+C23</f>
        <v>30.754999999999999</v>
      </c>
      <c r="D25" s="31">
        <f>+D19+D21+D23</f>
        <v>0</v>
      </c>
      <c r="E25" s="31">
        <f>+E19+E21+E23</f>
        <v>1256.0019659999998</v>
      </c>
      <c r="F25" s="32">
        <v>1229.28</v>
      </c>
      <c r="G25" s="31">
        <f>G19+G21+G23</f>
        <v>1300</v>
      </c>
      <c r="H25" s="64"/>
      <c r="J25" s="57"/>
      <c r="K25" s="10"/>
    </row>
    <row r="26" spans="1:11" ht="15" customHeight="1" thickBot="1" x14ac:dyDescent="0.4">
      <c r="A26" s="41"/>
      <c r="B26" s="65"/>
      <c r="C26" s="65"/>
      <c r="D26" s="65"/>
      <c r="E26" s="65"/>
      <c r="F26" s="65"/>
      <c r="G26" s="65"/>
      <c r="I26" s="7"/>
    </row>
    <row r="27" spans="1:11" ht="30" customHeight="1" x14ac:dyDescent="0.35">
      <c r="A27" s="71" t="s">
        <v>30</v>
      </c>
      <c r="B27" s="71"/>
      <c r="C27" s="71"/>
      <c r="D27" s="71"/>
      <c r="E27" s="71"/>
      <c r="F27" s="71"/>
      <c r="G27" s="71"/>
      <c r="H27" s="51"/>
      <c r="I27" s="51"/>
      <c r="J27" s="51"/>
    </row>
    <row r="28" spans="1:11" x14ac:dyDescent="0.35">
      <c r="B28" s="12"/>
      <c r="C28" s="12"/>
      <c r="D28" s="12"/>
      <c r="E28" s="12"/>
      <c r="F28" s="12"/>
    </row>
    <row r="29" spans="1:11" x14ac:dyDescent="0.35">
      <c r="B29" s="12"/>
      <c r="C29" s="12"/>
      <c r="D29" s="12"/>
      <c r="E29" s="12"/>
      <c r="F29" s="12"/>
    </row>
    <row r="30" spans="1:11" x14ac:dyDescent="0.35">
      <c r="B30" s="12"/>
      <c r="C30" s="12"/>
      <c r="D30" s="12"/>
      <c r="E30" s="12"/>
      <c r="F30" s="12"/>
    </row>
    <row r="31" spans="1:11" x14ac:dyDescent="0.35">
      <c r="B31" s="11"/>
      <c r="C31" s="11"/>
      <c r="D31" s="11"/>
      <c r="E31" s="11"/>
      <c r="F31" s="11"/>
    </row>
  </sheetData>
  <mergeCells count="5">
    <mergeCell ref="A27:G27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scale="94" orientation="landscape" r:id="rId1"/>
  <headerFooter>
    <oddHeader xml:space="preserve">&amp;C
</oddHeader>
    <oddFooter>&amp;L  </oddFooter>
  </headerFooter>
  <ignoredErrors>
    <ignoredError sqref="E10:E11 E13:E21 B23 C23:E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DFBD-8A31-433A-9060-04EAFFDBECF6}">
  <sheetPr>
    <pageSetUpPr fitToPage="1"/>
  </sheetPr>
  <dimension ref="A1:E33"/>
  <sheetViews>
    <sheetView showGridLines="0" workbookViewId="0">
      <selection activeCell="C7" sqref="C7:D7"/>
    </sheetView>
  </sheetViews>
  <sheetFormatPr defaultColWidth="7.88671875" defaultRowHeight="13.2" x14ac:dyDescent="0.25"/>
  <cols>
    <col min="1" max="1" width="45.6640625" style="1" customWidth="1"/>
    <col min="2" max="3" width="14.5546875" style="4" customWidth="1"/>
    <col min="4" max="4" width="14.5546875" style="1" customWidth="1"/>
    <col min="5" max="16384" width="7.88671875" style="1"/>
  </cols>
  <sheetData>
    <row r="1" spans="1:4" s="5" customFormat="1" ht="16.05" customHeight="1" x14ac:dyDescent="0.35">
      <c r="A1" s="69" t="s">
        <v>0</v>
      </c>
      <c r="B1" s="69"/>
      <c r="C1" s="69"/>
      <c r="D1" s="69"/>
    </row>
    <row r="2" spans="1:4" s="5" customFormat="1" ht="15" customHeight="1" x14ac:dyDescent="0.35">
      <c r="A2" s="35"/>
      <c r="B2" s="36"/>
      <c r="C2" s="36"/>
      <c r="D2" s="35"/>
    </row>
    <row r="3" spans="1:4" s="5" customFormat="1" ht="16.05" customHeight="1" x14ac:dyDescent="0.35">
      <c r="A3" s="69" t="s">
        <v>7</v>
      </c>
      <c r="B3" s="69"/>
      <c r="C3" s="69"/>
      <c r="D3" s="69"/>
    </row>
    <row r="4" spans="1:4" s="5" customFormat="1" ht="16.05" customHeight="1" x14ac:dyDescent="0.35">
      <c r="A4" s="69" t="s">
        <v>1</v>
      </c>
      <c r="B4" s="69"/>
      <c r="C4" s="69"/>
      <c r="D4" s="69"/>
    </row>
    <row r="5" spans="1:4" s="5" customFormat="1" ht="15.6" thickBot="1" x14ac:dyDescent="0.4">
      <c r="A5" s="70" t="s">
        <v>2</v>
      </c>
      <c r="B5" s="70"/>
      <c r="C5" s="70"/>
      <c r="D5" s="70"/>
    </row>
    <row r="6" spans="1:4" s="5" customFormat="1" ht="48" customHeight="1" x14ac:dyDescent="0.35">
      <c r="A6" s="22"/>
      <c r="B6" s="23" t="s">
        <v>22</v>
      </c>
      <c r="C6" s="23" t="s">
        <v>27</v>
      </c>
      <c r="D6" s="23" t="s">
        <v>26</v>
      </c>
    </row>
    <row r="7" spans="1:4" s="5" customFormat="1" ht="15" customHeight="1" x14ac:dyDescent="0.35">
      <c r="A7" s="37" t="s">
        <v>3</v>
      </c>
      <c r="B7" s="24"/>
      <c r="C7" s="68"/>
      <c r="D7" s="68"/>
    </row>
    <row r="8" spans="1:4" s="5" customFormat="1" ht="15" customHeight="1" x14ac:dyDescent="0.35">
      <c r="A8" s="37"/>
      <c r="B8" s="24"/>
      <c r="C8" s="24"/>
      <c r="D8" s="24"/>
    </row>
    <row r="9" spans="1:4" s="5" customFormat="1" ht="15" customHeight="1" x14ac:dyDescent="0.35">
      <c r="A9" s="37" t="s">
        <v>4</v>
      </c>
      <c r="B9" s="24"/>
      <c r="C9" s="24"/>
      <c r="D9" s="24"/>
    </row>
    <row r="10" spans="1:4" s="5" customFormat="1" ht="15" customHeight="1" x14ac:dyDescent="0.35">
      <c r="A10" s="38" t="s">
        <v>10</v>
      </c>
      <c r="B10" s="26">
        <v>0</v>
      </c>
      <c r="C10" s="26">
        <v>0</v>
      </c>
      <c r="D10" s="26">
        <v>0</v>
      </c>
    </row>
    <row r="11" spans="1:4" s="5" customFormat="1" ht="15" customHeight="1" x14ac:dyDescent="0.35">
      <c r="A11" s="38" t="s">
        <v>11</v>
      </c>
      <c r="B11" s="27">
        <v>0</v>
      </c>
      <c r="C11" s="27">
        <v>0</v>
      </c>
      <c r="D11" s="27">
        <v>0</v>
      </c>
    </row>
    <row r="12" spans="1:4" s="5" customFormat="1" ht="15" customHeight="1" x14ac:dyDescent="0.35">
      <c r="A12" s="38" t="s">
        <v>12</v>
      </c>
      <c r="B12" s="28">
        <f>SUM(B10:B11)</f>
        <v>0</v>
      </c>
      <c r="C12" s="28">
        <f t="shared" ref="C12" si="0">SUM(C10:C11)</f>
        <v>0</v>
      </c>
      <c r="D12" s="28">
        <f t="shared" ref="D12" si="1">SUM(D10:D11)</f>
        <v>0</v>
      </c>
    </row>
    <row r="13" spans="1:4" s="5" customFormat="1" ht="15" customHeight="1" x14ac:dyDescent="0.35">
      <c r="A13" s="37"/>
      <c r="B13" s="28"/>
      <c r="C13" s="28"/>
      <c r="D13" s="28"/>
    </row>
    <row r="14" spans="1:4" s="5" customFormat="1" ht="15" customHeight="1" x14ac:dyDescent="0.35">
      <c r="A14" s="39" t="s">
        <v>5</v>
      </c>
      <c r="B14" s="28"/>
      <c r="C14" s="28">
        <v>0</v>
      </c>
      <c r="D14" s="28"/>
    </row>
    <row r="15" spans="1:4" s="5" customFormat="1" ht="15" customHeight="1" x14ac:dyDescent="0.35">
      <c r="A15" s="38" t="s">
        <v>13</v>
      </c>
      <c r="B15" s="46">
        <f>159890709/1000000</f>
        <v>159.89070899999999</v>
      </c>
      <c r="C15" s="46"/>
      <c r="D15" s="46">
        <v>300</v>
      </c>
    </row>
    <row r="16" spans="1:4" s="5" customFormat="1" ht="15" customHeight="1" x14ac:dyDescent="0.35">
      <c r="A16" s="38" t="s">
        <v>14</v>
      </c>
      <c r="B16" s="29">
        <v>0</v>
      </c>
      <c r="C16" s="29">
        <v>0</v>
      </c>
      <c r="D16" s="29">
        <v>0</v>
      </c>
    </row>
    <row r="17" spans="1:5" s="5" customFormat="1" ht="15" customHeight="1" x14ac:dyDescent="0.35">
      <c r="A17" s="38" t="s">
        <v>15</v>
      </c>
      <c r="B17" s="28">
        <f>SUM(B15:B16)</f>
        <v>159.89070899999999</v>
      </c>
      <c r="C17" s="28">
        <v>0</v>
      </c>
      <c r="D17" s="28">
        <f>SUM(D15:D16)</f>
        <v>300</v>
      </c>
    </row>
    <row r="18" spans="1:5" s="5" customFormat="1" ht="15" customHeight="1" x14ac:dyDescent="0.35">
      <c r="A18" s="37"/>
      <c r="B18" s="28"/>
      <c r="C18" s="28"/>
      <c r="D18" s="28"/>
    </row>
    <row r="19" spans="1:5" s="5" customFormat="1" ht="15" customHeight="1" x14ac:dyDescent="0.35">
      <c r="A19" s="38" t="s">
        <v>16</v>
      </c>
      <c r="B19" s="28">
        <f>+B12+B17</f>
        <v>159.89070899999999</v>
      </c>
      <c r="C19" s="28">
        <v>0</v>
      </c>
      <c r="D19" s="28">
        <f>D15</f>
        <v>300</v>
      </c>
    </row>
    <row r="20" spans="1:5" s="5" customFormat="1" ht="15" customHeight="1" x14ac:dyDescent="0.35">
      <c r="A20" s="37"/>
      <c r="B20" s="28"/>
      <c r="C20" s="28"/>
      <c r="D20" s="28"/>
    </row>
    <row r="21" spans="1:5" s="5" customFormat="1" ht="15" customHeight="1" x14ac:dyDescent="0.35">
      <c r="A21" s="38" t="s">
        <v>17</v>
      </c>
      <c r="B21" s="27">
        <v>0</v>
      </c>
      <c r="C21" s="27">
        <v>0</v>
      </c>
      <c r="D21" s="27">
        <v>0</v>
      </c>
    </row>
    <row r="22" spans="1:5" s="5" customFormat="1" ht="15" customHeight="1" x14ac:dyDescent="0.35">
      <c r="A22" s="37"/>
      <c r="B22" s="28"/>
      <c r="C22" s="28"/>
      <c r="D22" s="28"/>
    </row>
    <row r="23" spans="1:5" s="5" customFormat="1" ht="15" customHeight="1" x14ac:dyDescent="0.35">
      <c r="A23" s="38" t="s">
        <v>18</v>
      </c>
      <c r="B23" s="27">
        <v>0</v>
      </c>
      <c r="C23" s="27">
        <v>0</v>
      </c>
      <c r="D23" s="46">
        <v>0</v>
      </c>
    </row>
    <row r="24" spans="1:5" s="5" customFormat="1" ht="15" customHeight="1" x14ac:dyDescent="0.35">
      <c r="A24" s="35"/>
      <c r="B24" s="28"/>
      <c r="C24" s="28"/>
      <c r="D24" s="28"/>
    </row>
    <row r="25" spans="1:5" s="5" customFormat="1" ht="16.05" customHeight="1" x14ac:dyDescent="0.35">
      <c r="A25" s="40" t="s">
        <v>19</v>
      </c>
      <c r="B25" s="31">
        <f t="shared" ref="B25" si="2">+B19+B21+B23</f>
        <v>159.89070899999999</v>
      </c>
      <c r="C25" s="32">
        <v>187.23</v>
      </c>
      <c r="D25" s="32">
        <f>D23+D21+D19</f>
        <v>300</v>
      </c>
      <c r="E25" s="57"/>
    </row>
    <row r="26" spans="1:5" s="5" customFormat="1" ht="15" customHeight="1" thickBot="1" x14ac:dyDescent="0.4">
      <c r="A26" s="41"/>
      <c r="B26" s="33"/>
      <c r="C26" s="33"/>
      <c r="D26" s="33"/>
    </row>
    <row r="28" spans="1:5" x14ac:dyDescent="0.25">
      <c r="B28" s="3"/>
      <c r="C28" s="3"/>
    </row>
    <row r="29" spans="1:5" x14ac:dyDescent="0.25">
      <c r="B29" s="3"/>
      <c r="C29" s="3"/>
    </row>
    <row r="30" spans="1:5" x14ac:dyDescent="0.25">
      <c r="B30" s="2"/>
      <c r="C30" s="2"/>
    </row>
    <row r="31" spans="1:5" x14ac:dyDescent="0.25">
      <c r="B31" s="2"/>
      <c r="C31" s="2"/>
    </row>
    <row r="32" spans="1:5" x14ac:dyDescent="0.25">
      <c r="B32" s="2"/>
      <c r="C32" s="2"/>
    </row>
    <row r="33" spans="2:3" x14ac:dyDescent="0.25">
      <c r="B33" s="3"/>
      <c r="C33" s="3"/>
    </row>
  </sheetData>
  <mergeCells count="4">
    <mergeCell ref="A1:D1"/>
    <mergeCell ref="A3:D3"/>
    <mergeCell ref="A4:D4"/>
    <mergeCell ref="A5:D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ignoredErrors>
    <ignoredError sqref="B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F148-9B14-4BAE-95ED-FABAA5F22B75}">
  <sheetPr>
    <pageSetUpPr fitToPage="1"/>
  </sheetPr>
  <dimension ref="A1:D33"/>
  <sheetViews>
    <sheetView showGridLines="0" zoomScaleNormal="100" workbookViewId="0">
      <selection activeCell="C7" sqref="C7:D7"/>
    </sheetView>
  </sheetViews>
  <sheetFormatPr defaultColWidth="7.88671875" defaultRowHeight="15" x14ac:dyDescent="0.35"/>
  <cols>
    <col min="1" max="1" width="45.6640625" style="5" customWidth="1"/>
    <col min="2" max="3" width="14.5546875" style="9" customWidth="1"/>
    <col min="4" max="4" width="14.5546875" style="5" customWidth="1"/>
    <col min="5" max="16384" width="7.88671875" style="5"/>
  </cols>
  <sheetData>
    <row r="1" spans="1:4" ht="16.05" customHeight="1" x14ac:dyDescent="0.35">
      <c r="A1" s="69" t="s">
        <v>0</v>
      </c>
      <c r="B1" s="69"/>
      <c r="C1" s="69"/>
      <c r="D1" s="69"/>
    </row>
    <row r="2" spans="1:4" x14ac:dyDescent="0.35">
      <c r="A2" s="35"/>
      <c r="B2" s="36"/>
      <c r="C2" s="36"/>
      <c r="D2" s="35"/>
    </row>
    <row r="3" spans="1:4" ht="16.05" customHeight="1" x14ac:dyDescent="0.35">
      <c r="A3" s="69" t="s">
        <v>8</v>
      </c>
      <c r="B3" s="69"/>
      <c r="C3" s="69"/>
      <c r="D3" s="69"/>
    </row>
    <row r="4" spans="1:4" ht="16.05" customHeight="1" x14ac:dyDescent="0.35">
      <c r="A4" s="69" t="s">
        <v>1</v>
      </c>
      <c r="B4" s="69"/>
      <c r="C4" s="69"/>
      <c r="D4" s="69"/>
    </row>
    <row r="5" spans="1:4" ht="16.05" customHeight="1" thickBot="1" x14ac:dyDescent="0.4">
      <c r="A5" s="70" t="s">
        <v>2</v>
      </c>
      <c r="B5" s="70"/>
      <c r="C5" s="70"/>
      <c r="D5" s="70"/>
    </row>
    <row r="6" spans="1:4" ht="48" customHeight="1" x14ac:dyDescent="0.35">
      <c r="A6" s="22"/>
      <c r="B6" s="23" t="s">
        <v>22</v>
      </c>
      <c r="C6" s="23" t="s">
        <v>27</v>
      </c>
      <c r="D6" s="23" t="s">
        <v>26</v>
      </c>
    </row>
    <row r="7" spans="1:4" ht="15" customHeight="1" x14ac:dyDescent="0.35">
      <c r="A7" s="37" t="s">
        <v>3</v>
      </c>
      <c r="B7" s="24"/>
      <c r="C7" s="68"/>
      <c r="D7" s="68"/>
    </row>
    <row r="8" spans="1:4" ht="15" customHeight="1" x14ac:dyDescent="0.35">
      <c r="A8" s="37"/>
      <c r="B8" s="24"/>
      <c r="C8" s="24"/>
      <c r="D8" s="24"/>
    </row>
    <row r="9" spans="1:4" ht="15" customHeight="1" x14ac:dyDescent="0.35">
      <c r="A9" s="37" t="s">
        <v>4</v>
      </c>
      <c r="B9" s="24"/>
      <c r="C9" s="24"/>
      <c r="D9" s="24"/>
    </row>
    <row r="10" spans="1:4" ht="15" customHeight="1" x14ac:dyDescent="0.35">
      <c r="A10" s="38" t="s">
        <v>10</v>
      </c>
      <c r="B10" s="26">
        <v>0</v>
      </c>
      <c r="C10" s="26">
        <v>0</v>
      </c>
      <c r="D10" s="26">
        <v>0</v>
      </c>
    </row>
    <row r="11" spans="1:4" ht="15" customHeight="1" x14ac:dyDescent="0.35">
      <c r="A11" s="38" t="s">
        <v>11</v>
      </c>
      <c r="B11" s="27">
        <v>0</v>
      </c>
      <c r="C11" s="27">
        <v>0</v>
      </c>
      <c r="D11" s="27">
        <v>0</v>
      </c>
    </row>
    <row r="12" spans="1:4" ht="15" customHeight="1" x14ac:dyDescent="0.35">
      <c r="A12" s="38" t="s">
        <v>12</v>
      </c>
      <c r="B12" s="28">
        <f>SUM(B10:B11)</f>
        <v>0</v>
      </c>
      <c r="C12" s="28">
        <v>0</v>
      </c>
      <c r="D12" s="28">
        <f t="shared" ref="D12" si="0">SUM(D10:D11)</f>
        <v>0</v>
      </c>
    </row>
    <row r="13" spans="1:4" ht="15" customHeight="1" x14ac:dyDescent="0.35">
      <c r="A13" s="37"/>
      <c r="B13" s="28"/>
      <c r="C13" s="28"/>
      <c r="D13" s="28"/>
    </row>
    <row r="14" spans="1:4" ht="15" customHeight="1" x14ac:dyDescent="0.35">
      <c r="A14" s="39" t="s">
        <v>5</v>
      </c>
      <c r="B14" s="28"/>
      <c r="C14" s="28"/>
      <c r="D14" s="28"/>
    </row>
    <row r="15" spans="1:4" ht="15" customHeight="1" x14ac:dyDescent="0.35">
      <c r="A15" s="38" t="s">
        <v>13</v>
      </c>
      <c r="B15" s="46">
        <v>0</v>
      </c>
      <c r="C15" s="46">
        <v>0</v>
      </c>
      <c r="D15" s="46">
        <v>0</v>
      </c>
    </row>
    <row r="16" spans="1:4" ht="15" customHeight="1" x14ac:dyDescent="0.35">
      <c r="A16" s="38" t="s">
        <v>14</v>
      </c>
      <c r="B16" s="29">
        <v>0</v>
      </c>
      <c r="C16" s="29">
        <v>0</v>
      </c>
      <c r="D16" s="29">
        <v>0</v>
      </c>
    </row>
    <row r="17" spans="1:4" ht="15" customHeight="1" x14ac:dyDescent="0.35">
      <c r="A17" s="38" t="s">
        <v>15</v>
      </c>
      <c r="B17" s="28">
        <f>SUM(B15:B16)</f>
        <v>0</v>
      </c>
      <c r="C17" s="28">
        <v>0</v>
      </c>
      <c r="D17" s="28">
        <f t="shared" ref="D17" si="1">SUM(D15:D16)</f>
        <v>0</v>
      </c>
    </row>
    <row r="18" spans="1:4" ht="15" customHeight="1" x14ac:dyDescent="0.35">
      <c r="A18" s="37"/>
      <c r="B18" s="28"/>
      <c r="C18" s="28"/>
      <c r="D18" s="28"/>
    </row>
    <row r="19" spans="1:4" ht="15" customHeight="1" x14ac:dyDescent="0.35">
      <c r="A19" s="38" t="s">
        <v>16</v>
      </c>
      <c r="B19" s="28">
        <f>+B12+B17</f>
        <v>0</v>
      </c>
      <c r="C19" s="28">
        <v>0</v>
      </c>
      <c r="D19" s="28">
        <f t="shared" ref="D19" si="2">+D12+D17</f>
        <v>0</v>
      </c>
    </row>
    <row r="20" spans="1:4" ht="15" customHeight="1" x14ac:dyDescent="0.35">
      <c r="A20" s="37"/>
      <c r="B20" s="28"/>
      <c r="C20" s="28"/>
      <c r="D20" s="28"/>
    </row>
    <row r="21" spans="1:4" ht="15" customHeight="1" x14ac:dyDescent="0.35">
      <c r="A21" s="38" t="s">
        <v>17</v>
      </c>
      <c r="B21" s="27">
        <v>0</v>
      </c>
      <c r="C21" s="27">
        <v>0</v>
      </c>
      <c r="D21" s="27">
        <v>0</v>
      </c>
    </row>
    <row r="22" spans="1:4" ht="15" customHeight="1" x14ac:dyDescent="0.35">
      <c r="A22" s="37"/>
      <c r="B22" s="28"/>
      <c r="C22" s="28"/>
      <c r="D22" s="28"/>
    </row>
    <row r="23" spans="1:4" ht="15" customHeight="1" x14ac:dyDescent="0.35">
      <c r="A23" s="38" t="s">
        <v>18</v>
      </c>
      <c r="B23" s="26">
        <f>452329671.420003/1000000</f>
        <v>452.32967142000302</v>
      </c>
      <c r="C23" s="26">
        <v>0</v>
      </c>
      <c r="D23" s="26">
        <v>504</v>
      </c>
    </row>
    <row r="24" spans="1:4" ht="15" customHeight="1" x14ac:dyDescent="0.35">
      <c r="A24" s="35"/>
      <c r="B24" s="28"/>
      <c r="C24" s="28"/>
      <c r="D24" s="28"/>
    </row>
    <row r="25" spans="1:4" ht="16.05" customHeight="1" x14ac:dyDescent="0.35">
      <c r="A25" s="40" t="s">
        <v>19</v>
      </c>
      <c r="B25" s="31">
        <f t="shared" ref="B25:D25" si="3">+B19+B21+B23</f>
        <v>452.32967142000302</v>
      </c>
      <c r="C25" s="32">
        <v>448</v>
      </c>
      <c r="D25" s="32">
        <f t="shared" si="3"/>
        <v>504</v>
      </c>
    </row>
    <row r="26" spans="1:4" ht="15" customHeight="1" thickBot="1" x14ac:dyDescent="0.4">
      <c r="A26" s="41"/>
      <c r="B26" s="65"/>
      <c r="C26" s="65"/>
      <c r="D26" s="65"/>
    </row>
    <row r="28" spans="1:4" x14ac:dyDescent="0.35">
      <c r="B28" s="11"/>
      <c r="C28" s="11"/>
    </row>
    <row r="29" spans="1:4" x14ac:dyDescent="0.35">
      <c r="B29" s="11"/>
      <c r="C29" s="11"/>
    </row>
    <row r="30" spans="1:4" x14ac:dyDescent="0.35">
      <c r="B30" s="12"/>
      <c r="C30" s="12"/>
    </row>
    <row r="31" spans="1:4" x14ac:dyDescent="0.35">
      <c r="B31" s="12"/>
      <c r="C31" s="12"/>
    </row>
    <row r="32" spans="1:4" x14ac:dyDescent="0.35">
      <c r="B32" s="12"/>
      <c r="C32" s="12"/>
    </row>
    <row r="33" spans="2:3" x14ac:dyDescent="0.35">
      <c r="B33" s="11"/>
      <c r="C33" s="11"/>
    </row>
  </sheetData>
  <mergeCells count="4">
    <mergeCell ref="A1:D1"/>
    <mergeCell ref="A3:D3"/>
    <mergeCell ref="A4:D4"/>
    <mergeCell ref="A5:D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ignoredErrors>
    <ignoredError sqref="B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6C77-D32C-4C7D-BE52-B33B18C2A917}">
  <sheetPr>
    <pageSetUpPr fitToPage="1"/>
  </sheetPr>
  <dimension ref="A1:D33"/>
  <sheetViews>
    <sheetView showGridLines="0" workbookViewId="0">
      <selection activeCell="C7" sqref="C7:D7"/>
    </sheetView>
  </sheetViews>
  <sheetFormatPr defaultColWidth="7.88671875" defaultRowHeight="15" x14ac:dyDescent="0.35"/>
  <cols>
    <col min="1" max="1" width="45.6640625" style="5" customWidth="1"/>
    <col min="2" max="3" width="14.5546875" style="9" customWidth="1"/>
    <col min="4" max="4" width="14.5546875" style="5" customWidth="1"/>
    <col min="5" max="5" width="10" style="5" bestFit="1" customWidth="1"/>
    <col min="6" max="16384" width="7.88671875" style="5"/>
  </cols>
  <sheetData>
    <row r="1" spans="1:4" ht="16.05" customHeight="1" x14ac:dyDescent="0.35">
      <c r="A1" s="69" t="s">
        <v>0</v>
      </c>
      <c r="B1" s="69"/>
      <c r="C1" s="69"/>
      <c r="D1" s="69"/>
    </row>
    <row r="2" spans="1:4" ht="15" customHeight="1" x14ac:dyDescent="0.35">
      <c r="A2" s="35"/>
      <c r="B2" s="36"/>
      <c r="C2" s="36"/>
      <c r="D2" s="35"/>
    </row>
    <row r="3" spans="1:4" ht="16.05" customHeight="1" x14ac:dyDescent="0.35">
      <c r="A3" s="69" t="s">
        <v>9</v>
      </c>
      <c r="B3" s="69"/>
      <c r="C3" s="69"/>
      <c r="D3" s="69"/>
    </row>
    <row r="4" spans="1:4" ht="16.05" customHeight="1" x14ac:dyDescent="0.35">
      <c r="A4" s="69" t="s">
        <v>1</v>
      </c>
      <c r="B4" s="69"/>
      <c r="C4" s="69"/>
      <c r="D4" s="69"/>
    </row>
    <row r="5" spans="1:4" ht="15" customHeight="1" thickBot="1" x14ac:dyDescent="0.4">
      <c r="A5" s="70" t="s">
        <v>2</v>
      </c>
      <c r="B5" s="70"/>
      <c r="C5" s="70"/>
      <c r="D5" s="70"/>
    </row>
    <row r="6" spans="1:4" ht="48" customHeight="1" x14ac:dyDescent="0.35">
      <c r="A6" s="22"/>
      <c r="B6" s="23" t="s">
        <v>22</v>
      </c>
      <c r="C6" s="23" t="s">
        <v>27</v>
      </c>
      <c r="D6" s="23" t="s">
        <v>26</v>
      </c>
    </row>
    <row r="7" spans="1:4" ht="15" customHeight="1" x14ac:dyDescent="0.35">
      <c r="A7" s="37" t="s">
        <v>3</v>
      </c>
      <c r="B7" s="24"/>
      <c r="C7" s="68"/>
      <c r="D7" s="68"/>
    </row>
    <row r="8" spans="1:4" ht="15" customHeight="1" x14ac:dyDescent="0.35">
      <c r="A8" s="37"/>
      <c r="B8" s="24"/>
      <c r="C8" s="24"/>
      <c r="D8" s="24"/>
    </row>
    <row r="9" spans="1:4" ht="15" customHeight="1" x14ac:dyDescent="0.35">
      <c r="A9" s="37" t="s">
        <v>4</v>
      </c>
      <c r="B9" s="24"/>
      <c r="C9" s="24"/>
      <c r="D9" s="24"/>
    </row>
    <row r="10" spans="1:4" ht="15" customHeight="1" x14ac:dyDescent="0.35">
      <c r="A10" s="38" t="s">
        <v>10</v>
      </c>
      <c r="B10" s="26">
        <v>0</v>
      </c>
      <c r="C10" s="26">
        <v>0</v>
      </c>
      <c r="D10" s="26">
        <v>0</v>
      </c>
    </row>
    <row r="11" spans="1:4" ht="15" customHeight="1" x14ac:dyDescent="0.35">
      <c r="A11" s="38" t="s">
        <v>11</v>
      </c>
      <c r="B11" s="27">
        <v>0</v>
      </c>
      <c r="C11" s="27">
        <v>0</v>
      </c>
      <c r="D11" s="27">
        <v>0</v>
      </c>
    </row>
    <row r="12" spans="1:4" ht="15" customHeight="1" x14ac:dyDescent="0.35">
      <c r="A12" s="38" t="s">
        <v>12</v>
      </c>
      <c r="B12" s="28">
        <f>SUM(B10:B11)</f>
        <v>0</v>
      </c>
      <c r="C12" s="28">
        <f t="shared" ref="C12:D12" si="0">SUM(C10:C11)</f>
        <v>0</v>
      </c>
      <c r="D12" s="28">
        <f t="shared" si="0"/>
        <v>0</v>
      </c>
    </row>
    <row r="13" spans="1:4" ht="15" customHeight="1" x14ac:dyDescent="0.35">
      <c r="A13" s="37"/>
      <c r="B13" s="28"/>
      <c r="C13" s="28"/>
      <c r="D13" s="28"/>
    </row>
    <row r="14" spans="1:4" ht="15" customHeight="1" x14ac:dyDescent="0.35">
      <c r="A14" s="39" t="s">
        <v>5</v>
      </c>
      <c r="B14" s="28"/>
      <c r="C14" s="28"/>
      <c r="D14" s="28"/>
    </row>
    <row r="15" spans="1:4" ht="15" customHeight="1" x14ac:dyDescent="0.35">
      <c r="A15" s="38" t="s">
        <v>13</v>
      </c>
      <c r="B15" s="46">
        <v>0</v>
      </c>
      <c r="C15" s="46">
        <v>0</v>
      </c>
      <c r="D15" s="46">
        <v>0</v>
      </c>
    </row>
    <row r="16" spans="1:4" ht="15" customHeight="1" x14ac:dyDescent="0.35">
      <c r="A16" s="38" t="s">
        <v>14</v>
      </c>
      <c r="B16" s="29">
        <v>0</v>
      </c>
      <c r="C16" s="29">
        <v>0</v>
      </c>
      <c r="D16" s="29">
        <v>0</v>
      </c>
    </row>
    <row r="17" spans="1:4" ht="15" customHeight="1" x14ac:dyDescent="0.35">
      <c r="A17" s="38" t="s">
        <v>15</v>
      </c>
      <c r="B17" s="28">
        <f>SUM(B15:B16)</f>
        <v>0</v>
      </c>
      <c r="C17" s="28">
        <f t="shared" ref="C17" si="1">SUM(C15:C16)</f>
        <v>0</v>
      </c>
      <c r="D17" s="28">
        <v>0</v>
      </c>
    </row>
    <row r="18" spans="1:4" ht="15" customHeight="1" x14ac:dyDescent="0.35">
      <c r="A18" s="37"/>
      <c r="B18" s="28"/>
      <c r="C18" s="28"/>
      <c r="D18" s="28"/>
    </row>
    <row r="19" spans="1:4" ht="15" customHeight="1" x14ac:dyDescent="0.35">
      <c r="A19" s="38" t="s">
        <v>16</v>
      </c>
      <c r="B19" s="28">
        <f>+B12+B17</f>
        <v>0</v>
      </c>
      <c r="C19" s="28">
        <f t="shared" ref="C19:D19" si="2">+C12+C17</f>
        <v>0</v>
      </c>
      <c r="D19" s="28">
        <f t="shared" si="2"/>
        <v>0</v>
      </c>
    </row>
    <row r="20" spans="1:4" ht="15" customHeight="1" x14ac:dyDescent="0.35">
      <c r="A20" s="37"/>
      <c r="B20" s="28"/>
      <c r="C20" s="28"/>
      <c r="D20" s="28"/>
    </row>
    <row r="21" spans="1:4" ht="15" customHeight="1" x14ac:dyDescent="0.35">
      <c r="A21" s="38" t="s">
        <v>17</v>
      </c>
      <c r="B21" s="27">
        <v>0</v>
      </c>
      <c r="C21" s="27">
        <v>0</v>
      </c>
      <c r="D21" s="27">
        <v>0</v>
      </c>
    </row>
    <row r="22" spans="1:4" ht="15" customHeight="1" x14ac:dyDescent="0.35">
      <c r="A22" s="37"/>
      <c r="B22" s="28"/>
      <c r="C22" s="28"/>
      <c r="D22" s="28"/>
    </row>
    <row r="23" spans="1:4" ht="15" customHeight="1" x14ac:dyDescent="0.35">
      <c r="A23" s="38" t="s">
        <v>18</v>
      </c>
      <c r="B23" s="26">
        <f>23322660.1600001/1000000</f>
        <v>23.322660160000101</v>
      </c>
      <c r="C23" s="26">
        <v>0</v>
      </c>
      <c r="D23" s="26">
        <v>28.46</v>
      </c>
    </row>
    <row r="24" spans="1:4" ht="15" customHeight="1" x14ac:dyDescent="0.35">
      <c r="A24" s="35"/>
      <c r="B24" s="28"/>
      <c r="C24" s="28"/>
      <c r="D24" s="28"/>
    </row>
    <row r="25" spans="1:4" ht="16.05" customHeight="1" x14ac:dyDescent="0.35">
      <c r="A25" s="40" t="s">
        <v>19</v>
      </c>
      <c r="B25" s="31">
        <f t="shared" ref="B25:D25" si="3">+B19+B21+B23</f>
        <v>23.322660160000101</v>
      </c>
      <c r="C25" s="32">
        <v>23.39</v>
      </c>
      <c r="D25" s="32">
        <f t="shared" si="3"/>
        <v>28.46</v>
      </c>
    </row>
    <row r="26" spans="1:4" ht="15" customHeight="1" thickBot="1" x14ac:dyDescent="0.4">
      <c r="A26" s="41"/>
      <c r="B26" s="33"/>
      <c r="C26" s="33"/>
      <c r="D26" s="33"/>
    </row>
    <row r="28" spans="1:4" x14ac:dyDescent="0.35">
      <c r="B28" s="11"/>
      <c r="C28" s="11"/>
    </row>
    <row r="29" spans="1:4" x14ac:dyDescent="0.35">
      <c r="B29" s="11"/>
      <c r="C29" s="11"/>
    </row>
    <row r="30" spans="1:4" x14ac:dyDescent="0.35">
      <c r="B30" s="12"/>
      <c r="C30" s="12"/>
    </row>
    <row r="31" spans="1:4" x14ac:dyDescent="0.35">
      <c r="B31" s="12"/>
      <c r="C31" s="12"/>
    </row>
    <row r="32" spans="1:4" x14ac:dyDescent="0.35">
      <c r="B32" s="12"/>
      <c r="C32" s="12"/>
    </row>
    <row r="33" spans="2:3" x14ac:dyDescent="0.35">
      <c r="B33" s="11"/>
      <c r="C33" s="11"/>
    </row>
  </sheetData>
  <mergeCells count="4">
    <mergeCell ref="A1:D1"/>
    <mergeCell ref="A3:D3"/>
    <mergeCell ref="A4:D4"/>
    <mergeCell ref="A5:D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ignoredErrors>
    <ignoredError sqref="B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D3ED-3C82-41CF-80FC-4753E6355417}">
  <sheetPr>
    <pageSetUpPr fitToPage="1"/>
  </sheetPr>
  <dimension ref="A1:D33"/>
  <sheetViews>
    <sheetView showGridLines="0" workbookViewId="0">
      <selection activeCell="C7" sqref="C7:D7"/>
    </sheetView>
  </sheetViews>
  <sheetFormatPr defaultColWidth="7.88671875" defaultRowHeight="15" x14ac:dyDescent="0.35"/>
  <cols>
    <col min="1" max="1" width="45.6640625" style="5" customWidth="1"/>
    <col min="2" max="3" width="14.5546875" style="9" customWidth="1"/>
    <col min="4" max="4" width="14.5546875" style="5" customWidth="1"/>
    <col min="5" max="5" width="10" style="5" bestFit="1" customWidth="1"/>
    <col min="6" max="16384" width="7.88671875" style="5"/>
  </cols>
  <sheetData>
    <row r="1" spans="1:4" ht="16.05" customHeight="1" x14ac:dyDescent="0.35">
      <c r="A1" s="69" t="s">
        <v>0</v>
      </c>
      <c r="B1" s="69"/>
      <c r="C1" s="69"/>
      <c r="D1" s="69"/>
    </row>
    <row r="2" spans="1:4" ht="15" customHeight="1" x14ac:dyDescent="0.35">
      <c r="A2" s="35"/>
      <c r="B2" s="36"/>
      <c r="C2" s="36"/>
      <c r="D2" s="35"/>
    </row>
    <row r="3" spans="1:4" ht="16.05" customHeight="1" x14ac:dyDescent="0.35">
      <c r="A3" s="69" t="s">
        <v>21</v>
      </c>
      <c r="B3" s="69"/>
      <c r="C3" s="69"/>
      <c r="D3" s="69"/>
    </row>
    <row r="4" spans="1:4" ht="16.05" customHeight="1" x14ac:dyDescent="0.35">
      <c r="A4" s="69" t="s">
        <v>1</v>
      </c>
      <c r="B4" s="69"/>
      <c r="C4" s="69"/>
      <c r="D4" s="69"/>
    </row>
    <row r="5" spans="1:4" ht="15" customHeight="1" thickBot="1" x14ac:dyDescent="0.4">
      <c r="A5" s="70" t="s">
        <v>2</v>
      </c>
      <c r="B5" s="70"/>
      <c r="C5" s="70"/>
      <c r="D5" s="70"/>
    </row>
    <row r="6" spans="1:4" ht="48" customHeight="1" x14ac:dyDescent="0.35">
      <c r="A6" s="22"/>
      <c r="B6" s="23" t="s">
        <v>22</v>
      </c>
      <c r="C6" s="23" t="s">
        <v>27</v>
      </c>
      <c r="D6" s="23" t="s">
        <v>26</v>
      </c>
    </row>
    <row r="7" spans="1:4" ht="15" customHeight="1" x14ac:dyDescent="0.35">
      <c r="A7" s="37" t="s">
        <v>3</v>
      </c>
      <c r="B7" s="24"/>
      <c r="C7" s="68"/>
      <c r="D7" s="68"/>
    </row>
    <row r="8" spans="1:4" ht="15" customHeight="1" x14ac:dyDescent="0.35">
      <c r="A8" s="37"/>
      <c r="B8" s="24"/>
      <c r="C8" s="24"/>
      <c r="D8" s="24"/>
    </row>
    <row r="9" spans="1:4" ht="15" customHeight="1" x14ac:dyDescent="0.35">
      <c r="A9" s="37" t="s">
        <v>4</v>
      </c>
      <c r="B9" s="24"/>
      <c r="C9" s="24"/>
      <c r="D9" s="24"/>
    </row>
    <row r="10" spans="1:4" ht="15" customHeight="1" x14ac:dyDescent="0.35">
      <c r="A10" s="38" t="s">
        <v>10</v>
      </c>
      <c r="B10" s="26">
        <v>0</v>
      </c>
      <c r="C10" s="26">
        <v>0</v>
      </c>
      <c r="D10" s="26">
        <v>0</v>
      </c>
    </row>
    <row r="11" spans="1:4" ht="15" customHeight="1" x14ac:dyDescent="0.35">
      <c r="A11" s="38" t="s">
        <v>11</v>
      </c>
      <c r="B11" s="27">
        <v>0</v>
      </c>
      <c r="C11" s="27">
        <v>0</v>
      </c>
      <c r="D11" s="27">
        <v>0</v>
      </c>
    </row>
    <row r="12" spans="1:4" ht="15" customHeight="1" x14ac:dyDescent="0.35">
      <c r="A12" s="38" t="s">
        <v>12</v>
      </c>
      <c r="B12" s="28">
        <f>SUM(B10:B11)</f>
        <v>0</v>
      </c>
      <c r="C12" s="28">
        <v>0</v>
      </c>
      <c r="D12" s="28">
        <f t="shared" ref="D12" si="0">SUM(D10:D11)</f>
        <v>0</v>
      </c>
    </row>
    <row r="13" spans="1:4" ht="15" customHeight="1" x14ac:dyDescent="0.35">
      <c r="A13" s="37"/>
      <c r="B13" s="28"/>
      <c r="C13" s="28"/>
      <c r="D13" s="28"/>
    </row>
    <row r="14" spans="1:4" ht="15" customHeight="1" x14ac:dyDescent="0.35">
      <c r="A14" s="39" t="s">
        <v>5</v>
      </c>
      <c r="B14" s="28"/>
      <c r="C14" s="28"/>
      <c r="D14" s="28"/>
    </row>
    <row r="15" spans="1:4" ht="15" customHeight="1" x14ac:dyDescent="0.35">
      <c r="A15" s="38" t="s">
        <v>13</v>
      </c>
      <c r="B15" s="46">
        <v>0</v>
      </c>
      <c r="C15" s="46">
        <v>0</v>
      </c>
      <c r="D15" s="46">
        <v>0</v>
      </c>
    </row>
    <row r="16" spans="1:4" ht="15" customHeight="1" x14ac:dyDescent="0.35">
      <c r="A16" s="38" t="s">
        <v>14</v>
      </c>
      <c r="B16" s="29">
        <v>0</v>
      </c>
      <c r="C16" s="29">
        <v>0</v>
      </c>
      <c r="D16" s="29">
        <v>0</v>
      </c>
    </row>
    <row r="17" spans="1:4" ht="15" customHeight="1" x14ac:dyDescent="0.35">
      <c r="A17" s="38" t="s">
        <v>15</v>
      </c>
      <c r="B17" s="28">
        <f>SUM(B15:B16)</f>
        <v>0</v>
      </c>
      <c r="C17" s="28">
        <v>0</v>
      </c>
      <c r="D17" s="28">
        <f t="shared" ref="D17" si="1">SUM(D15:D16)</f>
        <v>0</v>
      </c>
    </row>
    <row r="18" spans="1:4" ht="15" customHeight="1" x14ac:dyDescent="0.35">
      <c r="A18" s="37"/>
      <c r="B18" s="28"/>
      <c r="C18" s="28"/>
      <c r="D18" s="28"/>
    </row>
    <row r="19" spans="1:4" ht="15" customHeight="1" x14ac:dyDescent="0.35">
      <c r="A19" s="38" t="s">
        <v>16</v>
      </c>
      <c r="B19" s="28">
        <f>+B12+B17</f>
        <v>0</v>
      </c>
      <c r="C19" s="28">
        <v>0</v>
      </c>
      <c r="D19" s="28">
        <f t="shared" ref="D19" si="2">+D12+D17</f>
        <v>0</v>
      </c>
    </row>
    <row r="20" spans="1:4" ht="15" customHeight="1" x14ac:dyDescent="0.35">
      <c r="A20" s="37"/>
      <c r="B20" s="28"/>
      <c r="C20" s="28"/>
      <c r="D20" s="28"/>
    </row>
    <row r="21" spans="1:4" ht="15" customHeight="1" x14ac:dyDescent="0.35">
      <c r="A21" s="38" t="s">
        <v>17</v>
      </c>
      <c r="B21" s="27">
        <v>0</v>
      </c>
      <c r="C21" s="27">
        <v>0</v>
      </c>
      <c r="D21" s="27">
        <v>0</v>
      </c>
    </row>
    <row r="22" spans="1:4" ht="15" customHeight="1" x14ac:dyDescent="0.35">
      <c r="A22" s="37"/>
      <c r="B22" s="28"/>
      <c r="C22" s="28"/>
      <c r="D22" s="28"/>
    </row>
    <row r="23" spans="1:4" ht="15" customHeight="1" x14ac:dyDescent="0.35">
      <c r="A23" s="38" t="s">
        <v>18</v>
      </c>
      <c r="B23" s="26">
        <f>5008133.2/1000000</f>
        <v>5.0081332000000005</v>
      </c>
      <c r="C23" s="26">
        <v>0</v>
      </c>
      <c r="D23" s="26">
        <v>5.22</v>
      </c>
    </row>
    <row r="24" spans="1:4" ht="15" customHeight="1" x14ac:dyDescent="0.35">
      <c r="A24" s="35"/>
      <c r="B24" s="28"/>
      <c r="C24" s="28"/>
      <c r="D24" s="28"/>
    </row>
    <row r="25" spans="1:4" ht="16.05" customHeight="1" x14ac:dyDescent="0.35">
      <c r="A25" s="40" t="s">
        <v>19</v>
      </c>
      <c r="B25" s="31">
        <f t="shared" ref="B25:D25" si="3">+B19+B21+B23</f>
        <v>5.0081332000000005</v>
      </c>
      <c r="C25" s="32">
        <v>5.09</v>
      </c>
      <c r="D25" s="32">
        <f t="shared" si="3"/>
        <v>5.22</v>
      </c>
    </row>
    <row r="26" spans="1:4" ht="15" customHeight="1" thickBot="1" x14ac:dyDescent="0.4">
      <c r="A26" s="41"/>
      <c r="B26" s="33"/>
      <c r="C26" s="33"/>
      <c r="D26" s="33"/>
    </row>
    <row r="28" spans="1:4" x14ac:dyDescent="0.35">
      <c r="B28" s="11"/>
      <c r="C28" s="11"/>
    </row>
    <row r="29" spans="1:4" x14ac:dyDescent="0.35">
      <c r="B29" s="11"/>
      <c r="C29" s="11"/>
    </row>
    <row r="30" spans="1:4" x14ac:dyDescent="0.35">
      <c r="B30" s="12"/>
      <c r="C30" s="12"/>
    </row>
    <row r="31" spans="1:4" x14ac:dyDescent="0.35">
      <c r="B31" s="12"/>
      <c r="C31" s="12"/>
    </row>
    <row r="32" spans="1:4" x14ac:dyDescent="0.35">
      <c r="B32" s="12"/>
      <c r="C32" s="12"/>
    </row>
    <row r="33" spans="2:3" x14ac:dyDescent="0.35">
      <c r="B33" s="11"/>
      <c r="C33" s="11"/>
    </row>
  </sheetData>
  <mergeCells count="4">
    <mergeCell ref="A1:D1"/>
    <mergeCell ref="A3:D3"/>
    <mergeCell ref="A4:D4"/>
    <mergeCell ref="A5:D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ignoredErrors>
    <ignoredError sqref="B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9143-C58F-4994-9F50-5103A1BD3A63}">
  <sheetPr>
    <pageSetUpPr fitToPage="1"/>
  </sheetPr>
  <dimension ref="A1:D33"/>
  <sheetViews>
    <sheetView showGridLines="0" tabSelected="1" workbookViewId="0">
      <selection activeCell="H6" sqref="H6"/>
    </sheetView>
  </sheetViews>
  <sheetFormatPr defaultColWidth="7.88671875" defaultRowHeight="15" x14ac:dyDescent="0.35"/>
  <cols>
    <col min="1" max="1" width="45.6640625" style="5" customWidth="1"/>
    <col min="2" max="2" width="14.5546875" style="20" customWidth="1"/>
    <col min="3" max="3" width="14.5546875" style="17" customWidth="1"/>
    <col min="4" max="4" width="14.5546875" style="21" customWidth="1"/>
    <col min="5" max="5" width="10" style="5" bestFit="1" customWidth="1"/>
    <col min="6" max="16384" width="7.88671875" style="5"/>
  </cols>
  <sheetData>
    <row r="1" spans="1:4" ht="16.05" customHeight="1" x14ac:dyDescent="0.35">
      <c r="A1" s="69" t="s">
        <v>0</v>
      </c>
      <c r="B1" s="69"/>
      <c r="C1" s="69"/>
      <c r="D1" s="69"/>
    </row>
    <row r="2" spans="1:4" x14ac:dyDescent="0.35">
      <c r="A2" s="35"/>
      <c r="B2" s="66"/>
      <c r="C2" s="36"/>
      <c r="D2" s="67"/>
    </row>
    <row r="3" spans="1:4" ht="31.95" customHeight="1" x14ac:dyDescent="0.35">
      <c r="A3" s="72" t="s">
        <v>25</v>
      </c>
      <c r="B3" s="69"/>
      <c r="C3" s="69"/>
      <c r="D3" s="69"/>
    </row>
    <row r="4" spans="1:4" ht="16.05" customHeight="1" x14ac:dyDescent="0.35">
      <c r="A4" s="69" t="s">
        <v>1</v>
      </c>
      <c r="B4" s="69"/>
      <c r="C4" s="69"/>
      <c r="D4" s="69"/>
    </row>
    <row r="5" spans="1:4" ht="15" customHeight="1" thickBot="1" x14ac:dyDescent="0.4">
      <c r="A5" s="70" t="s">
        <v>2</v>
      </c>
      <c r="B5" s="70"/>
      <c r="C5" s="70"/>
      <c r="D5" s="70"/>
    </row>
    <row r="6" spans="1:4" ht="48" customHeight="1" x14ac:dyDescent="0.35">
      <c r="A6" s="22"/>
      <c r="B6" s="23" t="s">
        <v>24</v>
      </c>
      <c r="C6" s="23" t="s">
        <v>27</v>
      </c>
      <c r="D6" s="23" t="s">
        <v>26</v>
      </c>
    </row>
    <row r="7" spans="1:4" ht="15" customHeight="1" x14ac:dyDescent="0.35">
      <c r="A7" s="37" t="s">
        <v>3</v>
      </c>
      <c r="B7" s="24"/>
      <c r="C7" s="68"/>
      <c r="D7" s="68"/>
    </row>
    <row r="8" spans="1:4" ht="15" customHeight="1" x14ac:dyDescent="0.35">
      <c r="A8" s="37"/>
      <c r="B8" s="24"/>
      <c r="C8" s="24"/>
      <c r="D8" s="24"/>
    </row>
    <row r="9" spans="1:4" ht="15" customHeight="1" x14ac:dyDescent="0.35">
      <c r="A9" s="37" t="s">
        <v>4</v>
      </c>
      <c r="B9" s="24"/>
      <c r="C9" s="24"/>
      <c r="D9" s="24"/>
    </row>
    <row r="10" spans="1:4" ht="15" customHeight="1" x14ac:dyDescent="0.35">
      <c r="A10" s="38" t="s">
        <v>10</v>
      </c>
      <c r="B10" s="26">
        <f>14540160.52/1000000</f>
        <v>14.540160519999999</v>
      </c>
      <c r="C10" s="26">
        <v>0</v>
      </c>
      <c r="D10" s="26">
        <v>0</v>
      </c>
    </row>
    <row r="11" spans="1:4" ht="15" customHeight="1" x14ac:dyDescent="0.35">
      <c r="A11" s="38" t="s">
        <v>11</v>
      </c>
      <c r="B11" s="27">
        <f>1578592.1/1000000</f>
        <v>1.5785921000000001</v>
      </c>
      <c r="C11" s="27">
        <v>0</v>
      </c>
      <c r="D11" s="27">
        <v>10</v>
      </c>
    </row>
    <row r="12" spans="1:4" ht="15" customHeight="1" x14ac:dyDescent="0.35">
      <c r="A12" s="38" t="s">
        <v>12</v>
      </c>
      <c r="B12" s="28">
        <f>SUM(B10:B11)</f>
        <v>16.118752619999999</v>
      </c>
      <c r="C12" s="28">
        <f t="shared" ref="C12:D12" si="0">SUM(C10:C11)</f>
        <v>0</v>
      </c>
      <c r="D12" s="28">
        <f t="shared" si="0"/>
        <v>10</v>
      </c>
    </row>
    <row r="13" spans="1:4" ht="15" customHeight="1" x14ac:dyDescent="0.35">
      <c r="A13" s="37"/>
      <c r="B13" s="28"/>
      <c r="C13" s="28"/>
      <c r="D13" s="28"/>
    </row>
    <row r="14" spans="1:4" ht="15" customHeight="1" x14ac:dyDescent="0.35">
      <c r="A14" s="39" t="s">
        <v>5</v>
      </c>
      <c r="B14" s="28"/>
      <c r="C14" s="28"/>
      <c r="D14" s="28"/>
    </row>
    <row r="15" spans="1:4" ht="15" customHeight="1" x14ac:dyDescent="0.35">
      <c r="A15" s="38" t="s">
        <v>13</v>
      </c>
      <c r="B15" s="46">
        <v>0</v>
      </c>
      <c r="C15" s="46">
        <v>0</v>
      </c>
      <c r="D15" s="46">
        <v>0</v>
      </c>
    </row>
    <row r="16" spans="1:4" ht="15" customHeight="1" x14ac:dyDescent="0.35">
      <c r="A16" s="38" t="s">
        <v>14</v>
      </c>
      <c r="B16" s="29">
        <v>0</v>
      </c>
      <c r="C16" s="29">
        <v>0</v>
      </c>
      <c r="D16" s="29">
        <v>0</v>
      </c>
    </row>
    <row r="17" spans="1:4" ht="15" customHeight="1" x14ac:dyDescent="0.35">
      <c r="A17" s="38" t="s">
        <v>15</v>
      </c>
      <c r="B17" s="28">
        <f>SUM(B15:B16)</f>
        <v>0</v>
      </c>
      <c r="C17" s="28">
        <f t="shared" ref="C17:D17" si="1">SUM(C15:C16)</f>
        <v>0</v>
      </c>
      <c r="D17" s="28">
        <f t="shared" si="1"/>
        <v>0</v>
      </c>
    </row>
    <row r="18" spans="1:4" ht="15" customHeight="1" x14ac:dyDescent="0.35">
      <c r="A18" s="37"/>
      <c r="B18" s="28"/>
      <c r="C18" s="28"/>
      <c r="D18" s="28"/>
    </row>
    <row r="19" spans="1:4" ht="15" customHeight="1" x14ac:dyDescent="0.35">
      <c r="A19" s="38" t="s">
        <v>16</v>
      </c>
      <c r="B19" s="28">
        <f>+B12+B17</f>
        <v>16.118752619999999</v>
      </c>
      <c r="C19" s="28">
        <f t="shared" ref="C19:D19" si="2">+C12+C17</f>
        <v>0</v>
      </c>
      <c r="D19" s="28">
        <f t="shared" si="2"/>
        <v>10</v>
      </c>
    </row>
    <row r="20" spans="1:4" ht="15" customHeight="1" x14ac:dyDescent="0.35">
      <c r="A20" s="37"/>
      <c r="B20" s="28"/>
      <c r="C20" s="28"/>
      <c r="D20" s="28"/>
    </row>
    <row r="21" spans="1:4" ht="15" customHeight="1" x14ac:dyDescent="0.35">
      <c r="A21" s="38" t="s">
        <v>17</v>
      </c>
      <c r="B21" s="27">
        <f>8881223.38/1000000</f>
        <v>8.8812233800000016</v>
      </c>
      <c r="C21" s="27">
        <v>0</v>
      </c>
      <c r="D21" s="27">
        <v>40</v>
      </c>
    </row>
    <row r="22" spans="1:4" ht="15" customHeight="1" x14ac:dyDescent="0.35">
      <c r="A22" s="37"/>
      <c r="B22" s="28"/>
      <c r="C22" s="28"/>
      <c r="D22" s="28"/>
    </row>
    <row r="23" spans="1:4" ht="15" customHeight="1" x14ac:dyDescent="0.35">
      <c r="A23" s="38" t="s">
        <v>18</v>
      </c>
      <c r="B23" s="26">
        <v>0</v>
      </c>
      <c r="C23" s="26">
        <v>0</v>
      </c>
      <c r="D23" s="26"/>
    </row>
    <row r="24" spans="1:4" ht="15" customHeight="1" x14ac:dyDescent="0.35">
      <c r="A24" s="35"/>
      <c r="B24" s="28"/>
      <c r="C24" s="28"/>
      <c r="D24" s="28"/>
    </row>
    <row r="25" spans="1:4" ht="16.05" customHeight="1" x14ac:dyDescent="0.35">
      <c r="A25" s="40" t="s">
        <v>19</v>
      </c>
      <c r="B25" s="31">
        <f t="shared" ref="B25:D25" si="3">+B19+B21+B23</f>
        <v>24.999976</v>
      </c>
      <c r="C25" s="31">
        <v>25</v>
      </c>
      <c r="D25" s="31">
        <f t="shared" si="3"/>
        <v>50</v>
      </c>
    </row>
    <row r="26" spans="1:4" ht="15" customHeight="1" thickBot="1" x14ac:dyDescent="0.4">
      <c r="A26" s="41"/>
      <c r="B26" s="33"/>
      <c r="C26" s="33"/>
      <c r="D26" s="33"/>
    </row>
    <row r="28" spans="1:4" x14ac:dyDescent="0.35">
      <c r="B28" s="18"/>
      <c r="C28" s="15"/>
    </row>
    <row r="29" spans="1:4" x14ac:dyDescent="0.35">
      <c r="B29" s="18"/>
      <c r="C29" s="15"/>
    </row>
    <row r="30" spans="1:4" x14ac:dyDescent="0.35">
      <c r="B30" s="19"/>
      <c r="C30" s="16"/>
    </row>
    <row r="31" spans="1:4" x14ac:dyDescent="0.35">
      <c r="B31" s="19"/>
      <c r="C31" s="16"/>
    </row>
    <row r="32" spans="1:4" x14ac:dyDescent="0.35">
      <c r="B32" s="19"/>
      <c r="C32" s="16"/>
    </row>
    <row r="33" spans="2:3" x14ac:dyDescent="0.35">
      <c r="B33" s="18"/>
      <c r="C33" s="15"/>
    </row>
  </sheetData>
  <mergeCells count="4">
    <mergeCell ref="A1:D1"/>
    <mergeCell ref="A3:D3"/>
    <mergeCell ref="A4:D4"/>
    <mergeCell ref="A5:D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ignoredErrors>
    <ignoredError sqref="B10:B11 B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C18B663550F46ADA79899D70F098E" ma:contentTypeVersion="9" ma:contentTypeDescription="Create a new document." ma:contentTypeScope="" ma:versionID="ebc689b6bc66c964645dffd1f4afbad7">
  <xsd:schema xmlns:xsd="http://www.w3.org/2001/XMLSchema" xmlns:xs="http://www.w3.org/2001/XMLSchema" xmlns:p="http://schemas.microsoft.com/office/2006/metadata/properties" xmlns:ns2="4ce7efd2-1ed1-4d91-97a9-715adad2cb89" xmlns:ns3="7c075b91-a788-4f5b-9c4e-5392c92c7fe8" targetNamespace="http://schemas.microsoft.com/office/2006/metadata/properties" ma:root="true" ma:fieldsID="31edccdce2455ea2a9efd9f69b447396" ns2:_="" ns3:_="">
    <xsd:import namespace="4ce7efd2-1ed1-4d91-97a9-715adad2cb89"/>
    <xsd:import namespace="7c075b91-a788-4f5b-9c4e-5392c92c7fe8"/>
    <xsd:element name="properties">
      <xsd:complexType>
        <xsd:sequence>
          <xsd:element name="documentManagement">
            <xsd:complexType>
              <xsd:all>
                <xsd:element ref="ns2:Review_x0020_Status" minOccurs="0"/>
                <xsd:element ref="ns2:Comment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2:Budget_x0020_Phase2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7efd2-1ed1-4d91-97a9-715adad2cb89" elementFormDefault="qualified">
    <xsd:import namespace="http://schemas.microsoft.com/office/2006/documentManagement/types"/>
    <xsd:import namespace="http://schemas.microsoft.com/office/infopath/2007/PartnerControls"/>
    <xsd:element name="Review_x0020_Status" ma:index="2" nillable="true" ma:displayName="Review Status" ma:default="Step 2a - For BD Management Review" ma:description="Describes where the document is in the internal Budget review process." ma:format="Dropdown" ma:internalName="Review_x0020_Status">
      <xsd:simpleType>
        <xsd:union memberTypes="dms:Text">
          <xsd:simpleType>
            <xsd:restriction base="dms:Choice">
              <xsd:enumeration value="Step 2a - For BD Management Review"/>
              <xsd:enumeration value="Step 2b - BD Mgmt Comments for Analysts"/>
              <xsd:enumeration value="Step 2c - BD Mgmt Comments Addressed"/>
              <xsd:enumeration value="Step 2d - Ready for Lead Analyst Finalization"/>
              <xsd:enumeration value="Step 2e - Ready for OD-AD Posting"/>
              <xsd:enumeration value="Step 3a - Posted for OD-AD Review"/>
              <xsd:enumeration value="Step 3b - OD-AD Comments for Analysts"/>
              <xsd:enumeration value="Steb 3c - OD-AD Comments Addressed"/>
              <xsd:enumeration value="Step 3d - Ready for Lead Analyst Finalization"/>
              <xsd:enumeration value="Step 3e - Ready for Max Posting"/>
              <xsd:enumeration value="Step 4a - Posted for OMB MAX Review"/>
              <xsd:enumeration value="Step 4 b - OMB Cleared"/>
            </xsd:restriction>
          </xsd:simpleType>
        </xsd:union>
      </xsd:simpleType>
    </xsd:element>
    <xsd:element name="Comments" ma:index="3" nillable="true" ma:displayName="Comments" ma:internalName="Comments">
      <xsd:simpleType>
        <xsd:restriction base="dms:Note">
          <xsd:maxLength value="255"/>
        </xsd:restriction>
      </xsd:simpleType>
    </xsd:element>
    <xsd:element name="Budget_x0020_Phase2" ma:index="14" ma:displayName="Budget Phase" ma:default="FY25 CJ" ma:internalName="Budget_x0020_Phase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IGNO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Status xmlns="4ce7efd2-1ed1-4d91-97a9-715adad2cb89">Step 2b - BD Mgmt Comments for Analysts</Review_x0020_Status>
    <Budget_x0020_Phase2 xmlns="4ce7efd2-1ed1-4d91-97a9-715adad2cb89">FY25 CJ</Budget_x0020_Phase2>
    <Comments xmlns="4ce7efd2-1ed1-4d91-97a9-715adad2cb89">Please see comments in email of 2/20</Comments>
    <_dlc_DocId xmlns="7c075b91-a788-4f5b-9c4e-5392c92c7fe8">WNNNYYRNKDVH-63-517</_dlc_DocId>
    <_dlc_DocIdUrl xmlns="7c075b91-a788-4f5b-9c4e-5392c92c7fe8">
      <Url>https://collaboration.inside.nsf.gov/bfa/Budget/BD/_layouts/15/DocIdRedir.aspx?ID=WNNNYYRNKDVH-63-517</Url>
      <Description>WNNNYYRNKDVH-63-517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36D1B8-06DD-4163-9CDE-160A8D3A8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7efd2-1ed1-4d91-97a9-715adad2cb89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93366-3552-4F68-8D76-326EB27EFB6E}">
  <ds:schemaRefs>
    <ds:schemaRef ds:uri="http://www.w3.org/XML/1998/namespace"/>
    <ds:schemaRef ds:uri="http://purl.org/dc/terms/"/>
    <ds:schemaRef ds:uri="7c075b91-a788-4f5b-9c4e-5392c92c7fe8"/>
    <ds:schemaRef ds:uri="4ce7efd2-1ed1-4d91-97a9-715adad2cb89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D626BC-22E7-479C-B592-A088B5F8D6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ABC624-9C79-46DC-A6AF-FC272042B69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NSF</vt:lpstr>
      <vt:lpstr>R&amp;RA</vt:lpstr>
      <vt:lpstr>STEM </vt:lpstr>
      <vt:lpstr>MREFC</vt:lpstr>
      <vt:lpstr>AOAM</vt:lpstr>
      <vt:lpstr>OIG</vt:lpstr>
      <vt:lpstr>ONSB</vt:lpstr>
      <vt:lpstr>CHIPS</vt:lpstr>
      <vt:lpstr>AOAM!Print_Area</vt:lpstr>
      <vt:lpstr>CHIPS!Print_Area</vt:lpstr>
      <vt:lpstr>MREFC!Print_Area</vt:lpstr>
      <vt:lpstr>NSF!Print_Area</vt:lpstr>
      <vt:lpstr>OIG!Print_Area</vt:lpstr>
      <vt:lpstr>ONSB!Print_Area</vt:lpstr>
      <vt:lpstr>'R&amp;RA'!Print_Area</vt:lpstr>
      <vt:lpstr>'STEM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QUANTITATIVE DATA TABLE</dc:title>
  <dc:creator>NSF CFO</dc:creator>
  <cp:keywords>QUANTITATIVE DATA TABLE</cp:keywords>
  <cp:lastModifiedBy>Gary Luethke - VSG</cp:lastModifiedBy>
  <cp:lastPrinted>2024-03-12T00:22:22Z</cp:lastPrinted>
  <dcterms:created xsi:type="dcterms:W3CDTF">2015-01-23T14:08:11Z</dcterms:created>
  <dcterms:modified xsi:type="dcterms:W3CDTF">2024-04-06T13:00:22Z</dcterms:modified>
  <cp:category>QUANTITATIVE DATA TABLE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itusGUID">
    <vt:lpwstr>28566986-773c-49f4-a20b-cf05b1550746</vt:lpwstr>
  </property>
  <property fmtid="{D5CDD505-2E9C-101B-9397-08002B2CF9AE}" pid="5" name="ContainsCUI">
    <vt:lpwstr>No</vt:lpwstr>
  </property>
  <property fmtid="{D5CDD505-2E9C-101B-9397-08002B2CF9AE}" pid="6" name="TitusContainsCUI">
    <vt:lpwstr>No</vt:lpwstr>
  </property>
  <property fmtid="{D5CDD505-2E9C-101B-9397-08002B2CF9AE}" pid="7" name="TitusCUIContact">
    <vt:lpwstr/>
  </property>
  <property fmtid="{D5CDD505-2E9C-101B-9397-08002B2CF9AE}" pid="8" name="ContentTypeId">
    <vt:lpwstr>0x010100B1CC18B663550F46ADA79899D70F098E</vt:lpwstr>
  </property>
  <property fmtid="{D5CDD505-2E9C-101B-9397-08002B2CF9AE}" pid="9" name="_dlc_DocIdItemGuid">
    <vt:lpwstr>dfdf4517-e2b9-40ca-b1f3-1274c913d83a</vt:lpwstr>
  </property>
</Properties>
</file>