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nsf.gov\NSF\Divisions\BDPUB\2026_Budget Cycle\FY 2026_Congressional\Production\PDF production\extracted Excel files\"/>
    </mc:Choice>
  </mc:AlternateContent>
  <xr:revisionPtr revIDLastSave="0" documentId="8_{381A3507-947A-4E69-8D17-2D506446563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&amp;RA Overview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B22" i="1"/>
  <c r="E16" i="1"/>
  <c r="F16" i="1" s="1"/>
  <c r="E14" i="1"/>
  <c r="F14" i="1" s="1"/>
  <c r="E5" i="1"/>
  <c r="F5" i="1" s="1"/>
  <c r="E6" i="1"/>
  <c r="F6" i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5" i="1"/>
  <c r="F15" i="1"/>
  <c r="E17" i="1"/>
  <c r="F17" i="1" s="1"/>
  <c r="E18" i="1"/>
  <c r="F18" i="1" s="1"/>
  <c r="E19" i="1"/>
  <c r="F19" i="1" s="1"/>
  <c r="E20" i="1"/>
  <c r="F20" i="1" s="1"/>
  <c r="E21" i="1"/>
  <c r="F21" i="1" s="1"/>
  <c r="E22" i="1" l="1"/>
  <c r="F22" i="1" s="1"/>
</calcChain>
</file>

<file path=xl/sharedStrings.xml><?xml version="1.0" encoding="utf-8"?>
<sst xmlns="http://schemas.openxmlformats.org/spreadsheetml/2006/main" count="32" uniqueCount="29">
  <si>
    <t>(Dollars in Millions)</t>
  </si>
  <si>
    <t>Amount</t>
  </si>
  <si>
    <t>Percent</t>
  </si>
  <si>
    <t>Biological Sciences</t>
  </si>
  <si>
    <t>Engineering</t>
  </si>
  <si>
    <t>Mathematical &amp; Physical Sciences</t>
  </si>
  <si>
    <t>U.S. Arctic Research Commission</t>
  </si>
  <si>
    <t>Technology, Innovation, &amp; Partnerships</t>
  </si>
  <si>
    <t xml:space="preserve"> </t>
  </si>
  <si>
    <t>Total</t>
  </si>
  <si>
    <t xml:space="preserve">   U.S. Antarctic Logistics Activities</t>
  </si>
  <si>
    <t>R&amp;RA Organization</t>
  </si>
  <si>
    <t>Computer &amp; Information Science &amp; Engineering</t>
  </si>
  <si>
    <t>Office of International Science &amp; Engineering</t>
  </si>
  <si>
    <t>Geosciences: Office of Polar Programs</t>
  </si>
  <si>
    <t>FY 2025
(TBD)</t>
  </si>
  <si>
    <t>FY 2026
Request</t>
  </si>
  <si>
    <t>FY 2024
Current Plan</t>
  </si>
  <si>
    <t>STEM Education</t>
  </si>
  <si>
    <t>Geosciences</t>
  </si>
  <si>
    <t>Mission Support Services</t>
  </si>
  <si>
    <r>
      <t xml:space="preserve">1 </t>
    </r>
    <r>
      <rPr>
        <sz val="8"/>
        <color theme="1"/>
        <rFont val="Open Sans"/>
      </rPr>
      <t>Restatements for comparability includes the consolidation of the Directorate for STEM Education (EDU) and Mission Support Services within R&amp;RA, and the establishment of the Office of the Chief of Research Security, Strategy, and Policy (CRSP) as a standalone Program Activity.</t>
    </r>
  </si>
  <si>
    <r>
      <t>R&amp;RA Funding</t>
    </r>
    <r>
      <rPr>
        <b/>
        <vertAlign val="superscript"/>
        <sz val="9"/>
        <color theme="1"/>
        <rFont val="Open Sans"/>
      </rPr>
      <t>1</t>
    </r>
  </si>
  <si>
    <t xml:space="preserve">Change over
FY 2024 Current Plan </t>
  </si>
  <si>
    <t>Social, Behavioral &amp; Economic Sciences</t>
  </si>
  <si>
    <t>Integrative Activities</t>
  </si>
  <si>
    <t>NCSES</t>
  </si>
  <si>
    <t>SBIR/STTR, including Operations</t>
  </si>
  <si>
    <t>Office of the Chief of Research Security Strategy &amp; Policy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</si>
</sst>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;\-&quot;$&quot;#,##0.00;&quot;-&quot;??"/>
    <numFmt numFmtId="165" formatCode="0.0%;\-0.0%;&quot;-&quot;??"/>
    <numFmt numFmtId="166" formatCode="#,##0.00;\-#,##0.00;&quot;-&quot;??"/>
    <numFmt numFmtId="167" formatCode="0.0000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Open Sans"/>
      <family val="2"/>
    </font>
    <font>
      <b/>
      <sz val="9"/>
      <color theme="1"/>
      <name val="Open Sans"/>
      <family val="2"/>
    </font>
    <font>
      <i/>
      <sz val="10"/>
      <color theme="1"/>
      <name val="Arial"/>
      <family val="2"/>
    </font>
    <font>
      <sz val="9"/>
      <color theme="1" tint="4.9989318521683403E-2"/>
      <name val="Open Sans"/>
    </font>
    <font>
      <sz val="9"/>
      <color theme="1"/>
      <name val="Arial"/>
      <family val="2"/>
    </font>
    <font>
      <sz val="8"/>
      <color theme="1"/>
      <name val="Open Sans"/>
    </font>
    <font>
      <vertAlign val="superscript"/>
      <sz val="8"/>
      <color theme="1"/>
      <name val="Open Sans"/>
    </font>
    <font>
      <sz val="8"/>
      <color theme="1" tint="4.9989318521683403E-2"/>
      <name val="Open Sans"/>
    </font>
    <font>
      <vertAlign val="superscript"/>
      <sz val="8"/>
      <color theme="1" tint="4.9989318521683403E-2"/>
      <name val="Open Sans"/>
    </font>
    <font>
      <i/>
      <sz val="8"/>
      <color theme="1"/>
      <name val="Open Sans"/>
    </font>
    <font>
      <b/>
      <vertAlign val="superscript"/>
      <sz val="9"/>
      <color theme="1"/>
      <name val="Open Sans"/>
    </font>
    <font>
      <sz val="9"/>
      <name val="Open Sans"/>
      <family val="2"/>
    </font>
    <font>
      <i/>
      <sz val="10"/>
      <name val="Open Sans"/>
    </font>
    <font>
      <i/>
      <sz val="8"/>
      <name val="Ope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167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166" fontId="1" fillId="0" borderId="0" xfId="0" applyNumberFormat="1" applyFont="1" applyAlignment="1" applyProtection="1">
      <alignment horizontal="right"/>
      <protection locked="0"/>
    </xf>
    <xf numFmtId="0" fontId="3" fillId="0" borderId="2" xfId="0" applyFont="1" applyBorder="1" applyAlignment="1">
      <alignment horizontal="center"/>
    </xf>
    <xf numFmtId="0" fontId="5" fillId="0" borderId="0" xfId="0" applyFont="1" applyProtection="1">
      <protection locked="0"/>
    </xf>
    <xf numFmtId="166" fontId="5" fillId="0" borderId="0" xfId="0" applyNumberFormat="1" applyFont="1" applyAlignment="1" applyProtection="1">
      <alignment horizontal="right"/>
      <protection locked="0"/>
    </xf>
    <xf numFmtId="0" fontId="7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vertical="top" wrapText="1"/>
    </xf>
    <xf numFmtId="164" fontId="4" fillId="0" borderId="3" xfId="0" applyNumberFormat="1" applyFont="1" applyBorder="1" applyAlignment="1" applyProtection="1">
      <alignment horizontal="right" vertical="top"/>
      <protection locked="0"/>
    </xf>
    <xf numFmtId="164" fontId="3" fillId="0" borderId="4" xfId="0" applyNumberFormat="1" applyFont="1" applyBorder="1" applyAlignment="1" applyProtection="1">
      <alignment horizontal="right" vertical="top"/>
      <protection locked="0"/>
    </xf>
    <xf numFmtId="0" fontId="3" fillId="0" borderId="1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0" xfId="0" applyFont="1" applyAlignment="1" applyProtection="1">
      <alignment vertical="top"/>
      <protection locked="0"/>
    </xf>
    <xf numFmtId="164" fontId="3" fillId="0" borderId="0" xfId="0" applyNumberFormat="1" applyFont="1" applyAlignment="1" applyProtection="1">
      <alignment horizontal="right" vertical="top"/>
      <protection locked="0"/>
    </xf>
    <xf numFmtId="165" fontId="3" fillId="0" borderId="0" xfId="0" applyNumberFormat="1" applyFont="1" applyAlignment="1">
      <alignment horizontal="right" vertical="top"/>
    </xf>
    <xf numFmtId="4" fontId="3" fillId="0" borderId="0" xfId="0" applyNumberFormat="1" applyFont="1" applyAlignment="1" applyProtection="1">
      <alignment horizontal="right" vertical="top"/>
      <protection locked="0"/>
    </xf>
    <xf numFmtId="0" fontId="12" fillId="0" borderId="0" xfId="0" applyFont="1" applyAlignment="1" applyProtection="1">
      <alignment vertical="top"/>
      <protection locked="0"/>
    </xf>
    <xf numFmtId="4" fontId="12" fillId="0" borderId="0" xfId="0" applyNumberFormat="1" applyFont="1" applyAlignment="1" applyProtection="1">
      <alignment horizontal="right" vertical="top"/>
      <protection locked="0"/>
    </xf>
    <xf numFmtId="164" fontId="12" fillId="0" borderId="0" xfId="0" applyNumberFormat="1" applyFont="1" applyAlignment="1" applyProtection="1">
      <alignment horizontal="right" vertical="top"/>
      <protection locked="0"/>
    </xf>
    <xf numFmtId="165" fontId="12" fillId="0" borderId="0" xfId="0" applyNumberFormat="1" applyFont="1" applyAlignment="1">
      <alignment horizontal="right" vertical="top"/>
    </xf>
    <xf numFmtId="0" fontId="16" fillId="0" borderId="0" xfId="0" applyFont="1" applyAlignment="1">
      <alignment horizontal="left" indent="1"/>
    </xf>
    <xf numFmtId="166" fontId="16" fillId="0" borderId="0" xfId="0" applyNumberFormat="1" applyFont="1" applyAlignment="1">
      <alignment horizontal="right"/>
    </xf>
    <xf numFmtId="165" fontId="16" fillId="0" borderId="0" xfId="0" applyNumberFormat="1" applyFont="1" applyAlignment="1">
      <alignment horizontal="right"/>
    </xf>
    <xf numFmtId="0" fontId="3" fillId="0" borderId="0" xfId="0" applyFont="1" applyAlignment="1" applyProtection="1">
      <alignment vertical="top" wrapText="1" readingOrder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4" fillId="0" borderId="3" xfId="0" applyFont="1" applyBorder="1" applyAlignment="1" applyProtection="1">
      <alignment vertical="top"/>
      <protection locked="0"/>
    </xf>
    <xf numFmtId="165" fontId="4" fillId="0" borderId="3" xfId="0" applyNumberFormat="1" applyFont="1" applyBorder="1" applyAlignment="1">
      <alignment horizontal="right" vertical="top"/>
    </xf>
    <xf numFmtId="0" fontId="3" fillId="0" borderId="6" xfId="0" applyFont="1" applyBorder="1" applyAlignment="1">
      <alignment horizontal="center"/>
    </xf>
    <xf numFmtId="166" fontId="3" fillId="0" borderId="0" xfId="0" applyNumberFormat="1" applyFont="1" applyAlignment="1" applyProtection="1">
      <alignment horizontal="right" vertical="top"/>
      <protection locked="0"/>
    </xf>
    <xf numFmtId="4" fontId="3" fillId="0" borderId="0" xfId="0" applyNumberFormat="1" applyFont="1" applyAlignment="1">
      <alignment horizontal="right" vertical="top"/>
    </xf>
    <xf numFmtId="166" fontId="12" fillId="0" borderId="0" xfId="0" applyNumberFormat="1" applyFont="1" applyAlignment="1" applyProtection="1">
      <alignment horizontal="right" vertical="top"/>
      <protection locked="0"/>
    </xf>
    <xf numFmtId="166" fontId="15" fillId="0" borderId="0" xfId="0" applyNumberFormat="1" applyFont="1" applyAlignment="1">
      <alignment horizontal="right"/>
    </xf>
    <xf numFmtId="166" fontId="14" fillId="0" borderId="0" xfId="0" applyNumberFormat="1" applyFont="1" applyAlignment="1" applyProtection="1">
      <alignment horizontal="right" vertical="top"/>
      <protection locked="0"/>
    </xf>
    <xf numFmtId="164" fontId="3" fillId="0" borderId="4" xfId="0" applyNumberFormat="1" applyFont="1" applyBorder="1" applyAlignment="1">
      <alignment horizontal="right" vertical="top"/>
    </xf>
    <xf numFmtId="164" fontId="3" fillId="0" borderId="0" xfId="0" applyNumberFormat="1" applyFont="1" applyAlignment="1">
      <alignment horizontal="right" vertical="top"/>
    </xf>
    <xf numFmtId="4" fontId="3" fillId="0" borderId="2" xfId="0" applyNumberFormat="1" applyFont="1" applyBorder="1" applyAlignment="1">
      <alignment horizontal="right" vertical="top"/>
    </xf>
    <xf numFmtId="164" fontId="4" fillId="0" borderId="3" xfId="0" applyNumberFormat="1" applyFont="1" applyBorder="1" applyAlignment="1">
      <alignment horizontal="right" vertical="top"/>
    </xf>
    <xf numFmtId="0" fontId="9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4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3" fillId="0" borderId="1" xfId="0" applyFont="1" applyBorder="1" applyAlignment="1">
      <alignment horizontal="right" wrapText="1"/>
    </xf>
    <xf numFmtId="0" fontId="3" fillId="0" borderId="2" xfId="0" applyFont="1" applyBorder="1" applyAlignment="1">
      <alignment horizontal="right" wrapText="1"/>
    </xf>
    <xf numFmtId="0" fontId="3" fillId="0" borderId="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8"/>
  <sheetViews>
    <sheetView showGridLines="0" tabSelected="1" zoomScaleNormal="100" workbookViewId="0">
      <selection activeCell="H18" sqref="H18"/>
    </sheetView>
  </sheetViews>
  <sheetFormatPr defaultColWidth="8.7109375" defaultRowHeight="12.75" x14ac:dyDescent="0.2"/>
  <cols>
    <col min="1" max="1" width="47.28515625" style="2" customWidth="1"/>
    <col min="2" max="2" width="10" style="2" customWidth="1"/>
    <col min="3" max="3" width="7.85546875" style="2" customWidth="1"/>
    <col min="4" max="6" width="10" style="2" customWidth="1"/>
    <col min="7" max="16384" width="8.7109375" style="2"/>
  </cols>
  <sheetData>
    <row r="1" spans="1:16" s="1" customFormat="1" ht="15.75" x14ac:dyDescent="0.25">
      <c r="A1" s="44" t="s">
        <v>22</v>
      </c>
      <c r="B1" s="44"/>
      <c r="C1" s="44"/>
      <c r="D1" s="44"/>
      <c r="E1" s="44"/>
      <c r="F1" s="44"/>
    </row>
    <row r="2" spans="1:16" ht="15" thickBot="1" x14ac:dyDescent="0.25">
      <c r="A2" s="45" t="s">
        <v>0</v>
      </c>
      <c r="B2" s="45"/>
      <c r="C2" s="45"/>
      <c r="D2" s="45"/>
      <c r="E2" s="45"/>
      <c r="F2" s="45"/>
    </row>
    <row r="3" spans="1:16" ht="29.25" customHeight="1" x14ac:dyDescent="0.3">
      <c r="A3" s="14"/>
      <c r="B3" s="46" t="s">
        <v>17</v>
      </c>
      <c r="C3" s="46" t="s">
        <v>15</v>
      </c>
      <c r="D3" s="46" t="s">
        <v>16</v>
      </c>
      <c r="E3" s="48" t="s">
        <v>23</v>
      </c>
      <c r="F3" s="48"/>
      <c r="G3" s="3" t="s">
        <v>8</v>
      </c>
    </row>
    <row r="4" spans="1:16" ht="14.25" x14ac:dyDescent="0.3">
      <c r="A4" s="15" t="s">
        <v>11</v>
      </c>
      <c r="B4" s="47"/>
      <c r="C4" s="47"/>
      <c r="D4" s="47"/>
      <c r="E4" s="31" t="s">
        <v>1</v>
      </c>
      <c r="F4" s="7" t="s">
        <v>2</v>
      </c>
    </row>
    <row r="5" spans="1:16" ht="14.25" x14ac:dyDescent="0.2">
      <c r="A5" s="16" t="s">
        <v>3</v>
      </c>
      <c r="B5" s="17">
        <v>789.59</v>
      </c>
      <c r="C5" s="13"/>
      <c r="D5" s="17">
        <v>224.89</v>
      </c>
      <c r="E5" s="37">
        <f>D5-B5</f>
        <v>-564.70000000000005</v>
      </c>
      <c r="F5" s="18">
        <f>IFERROR(E5/(B5), "N/A")</f>
        <v>-0.71518129662229768</v>
      </c>
    </row>
    <row r="6" spans="1:16" ht="14.25" x14ac:dyDescent="0.2">
      <c r="A6" s="16" t="s">
        <v>12</v>
      </c>
      <c r="B6" s="19">
        <v>989.35</v>
      </c>
      <c r="C6" s="17"/>
      <c r="D6" s="32">
        <v>346.27</v>
      </c>
      <c r="E6" s="33">
        <f t="shared" ref="E6:E21" si="0">D6-B6</f>
        <v>-643.08000000000004</v>
      </c>
      <c r="F6" s="18">
        <f t="shared" ref="F6" si="1">IFERROR(E6/(B6), "N/A")</f>
        <v>-0.65000252691160865</v>
      </c>
    </row>
    <row r="7" spans="1:16" ht="14.25" x14ac:dyDescent="0.2">
      <c r="A7" s="16" t="s">
        <v>18</v>
      </c>
      <c r="B7" s="19">
        <v>1154.31</v>
      </c>
      <c r="C7" s="17"/>
      <c r="D7" s="32">
        <v>288.43</v>
      </c>
      <c r="E7" s="33">
        <f t="shared" si="0"/>
        <v>-865.87999999999988</v>
      </c>
      <c r="F7" s="18">
        <f t="shared" ref="F7:F21" si="2">IFERROR(E7/(B7), "N/A")</f>
        <v>-0.75012778196498331</v>
      </c>
    </row>
    <row r="8" spans="1:16" ht="14.25" x14ac:dyDescent="0.2">
      <c r="A8" s="16" t="s">
        <v>4</v>
      </c>
      <c r="B8" s="19">
        <v>740.8</v>
      </c>
      <c r="C8" s="17"/>
      <c r="D8" s="32">
        <v>185.2</v>
      </c>
      <c r="E8" s="33">
        <f t="shared" si="0"/>
        <v>-555.59999999999991</v>
      </c>
      <c r="F8" s="18">
        <f t="shared" si="2"/>
        <v>-0.74999999999999989</v>
      </c>
    </row>
    <row r="9" spans="1:16" ht="14.25" x14ac:dyDescent="0.2">
      <c r="A9" s="16" t="s">
        <v>19</v>
      </c>
      <c r="B9" s="19">
        <v>1577.08</v>
      </c>
      <c r="C9" s="17"/>
      <c r="D9" s="36">
        <v>873.57</v>
      </c>
      <c r="E9" s="33">
        <f t="shared" si="0"/>
        <v>-703.50999999999988</v>
      </c>
      <c r="F9" s="18">
        <f t="shared" si="2"/>
        <v>-0.44608390189464064</v>
      </c>
      <c r="K9" s="3" t="s">
        <v>8</v>
      </c>
      <c r="P9" s="6" t="s">
        <v>8</v>
      </c>
    </row>
    <row r="10" spans="1:16" s="8" customFormat="1" ht="14.25" x14ac:dyDescent="0.2">
      <c r="A10" s="16" t="s">
        <v>14</v>
      </c>
      <c r="B10" s="19">
        <v>559.76</v>
      </c>
      <c r="C10" s="17"/>
      <c r="D10" s="36">
        <v>497.22</v>
      </c>
      <c r="E10" s="33">
        <f t="shared" si="0"/>
        <v>-62.539999999999964</v>
      </c>
      <c r="F10" s="18">
        <f t="shared" si="2"/>
        <v>-0.1117264541946548</v>
      </c>
      <c r="P10" s="9"/>
    </row>
    <row r="11" spans="1:16" ht="16.5" x14ac:dyDescent="0.35">
      <c r="A11" s="20" t="s">
        <v>10</v>
      </c>
      <c r="B11" s="21">
        <v>109.31</v>
      </c>
      <c r="C11" s="22"/>
      <c r="D11" s="34">
        <v>109.31</v>
      </c>
      <c r="E11" s="35">
        <f t="shared" si="0"/>
        <v>0</v>
      </c>
      <c r="F11" s="23">
        <f t="shared" si="2"/>
        <v>0</v>
      </c>
    </row>
    <row r="12" spans="1:16" ht="14.25" x14ac:dyDescent="0.2">
      <c r="A12" s="16" t="s">
        <v>5</v>
      </c>
      <c r="B12" s="19">
        <v>1554.21</v>
      </c>
      <c r="C12" s="17"/>
      <c r="D12" s="32">
        <v>515.28</v>
      </c>
      <c r="E12" s="33">
        <f t="shared" si="0"/>
        <v>-1038.93</v>
      </c>
      <c r="F12" s="18">
        <f t="shared" si="2"/>
        <v>-0.66846179087768065</v>
      </c>
    </row>
    <row r="13" spans="1:16" ht="14.25" x14ac:dyDescent="0.2">
      <c r="A13" s="16" t="s">
        <v>24</v>
      </c>
      <c r="B13" s="19">
        <v>290.29000000000002</v>
      </c>
      <c r="C13" s="17"/>
      <c r="D13" s="32">
        <v>94</v>
      </c>
      <c r="E13" s="33">
        <f t="shared" si="0"/>
        <v>-196.29000000000002</v>
      </c>
      <c r="F13" s="18">
        <f t="shared" si="2"/>
        <v>-0.67618588308243488</v>
      </c>
    </row>
    <row r="14" spans="1:16" ht="13.5" x14ac:dyDescent="0.25">
      <c r="A14" s="24" t="s">
        <v>26</v>
      </c>
      <c r="B14" s="25">
        <v>74.069999999999993</v>
      </c>
      <c r="C14" s="25"/>
      <c r="D14" s="25">
        <v>44</v>
      </c>
      <c r="E14" s="25">
        <f t="shared" si="0"/>
        <v>-30.069999999999993</v>
      </c>
      <c r="F14" s="26">
        <f t="shared" ref="F14" si="3">IFERROR(E14/B14, "N/A")</f>
        <v>-0.40596732820305109</v>
      </c>
    </row>
    <row r="15" spans="1:16" ht="14.25" x14ac:dyDescent="0.2">
      <c r="A15" s="27" t="s">
        <v>7</v>
      </c>
      <c r="B15" s="19">
        <v>617.9</v>
      </c>
      <c r="C15" s="17"/>
      <c r="D15" s="32">
        <v>350</v>
      </c>
      <c r="E15" s="33">
        <f t="shared" si="0"/>
        <v>-267.89999999999998</v>
      </c>
      <c r="F15" s="18">
        <f t="shared" si="2"/>
        <v>-0.43356530182877484</v>
      </c>
    </row>
    <row r="16" spans="1:16" ht="13.5" x14ac:dyDescent="0.25">
      <c r="A16" s="24" t="s">
        <v>27</v>
      </c>
      <c r="B16" s="25">
        <v>251.78</v>
      </c>
      <c r="C16" s="25"/>
      <c r="D16" s="25">
        <v>108.47</v>
      </c>
      <c r="E16" s="25">
        <f t="shared" si="0"/>
        <v>-143.31</v>
      </c>
      <c r="F16" s="26">
        <f t="shared" ref="F16" si="4">IFERROR(E16/B16, "N/A")</f>
        <v>-0.56918738581301132</v>
      </c>
    </row>
    <row r="17" spans="1:8" ht="14.25" x14ac:dyDescent="0.2">
      <c r="A17" s="28" t="s">
        <v>28</v>
      </c>
      <c r="B17" s="19">
        <v>13.5</v>
      </c>
      <c r="C17" s="17"/>
      <c r="D17" s="32">
        <v>10</v>
      </c>
      <c r="E17" s="33">
        <f t="shared" si="0"/>
        <v>-3.5</v>
      </c>
      <c r="F17" s="18">
        <f>IFERROR(E17/(B17), "N/A")</f>
        <v>-0.25925925925925924</v>
      </c>
    </row>
    <row r="18" spans="1:8" ht="14.25" x14ac:dyDescent="0.2">
      <c r="A18" s="16" t="s">
        <v>13</v>
      </c>
      <c r="B18" s="19">
        <v>63.7</v>
      </c>
      <c r="C18" s="17"/>
      <c r="D18" s="32">
        <v>12.74</v>
      </c>
      <c r="E18" s="38">
        <f t="shared" si="0"/>
        <v>-50.96</v>
      </c>
      <c r="F18" s="18">
        <f t="shared" si="2"/>
        <v>-0.79999999999999993</v>
      </c>
    </row>
    <row r="19" spans="1:8" s="1" customFormat="1" ht="14.25" x14ac:dyDescent="0.25">
      <c r="A19" s="16" t="s">
        <v>25</v>
      </c>
      <c r="B19" s="19">
        <v>430.02</v>
      </c>
      <c r="C19" s="17"/>
      <c r="D19" s="32">
        <v>177.73</v>
      </c>
      <c r="E19" s="33">
        <f t="shared" si="0"/>
        <v>-252.29</v>
      </c>
      <c r="F19" s="18">
        <f t="shared" si="2"/>
        <v>-0.58669364215617881</v>
      </c>
      <c r="G19" s="10"/>
      <c r="H19" s="10"/>
    </row>
    <row r="20" spans="1:8" s="1" customFormat="1" ht="14.25" x14ac:dyDescent="0.25">
      <c r="A20" s="28" t="s">
        <v>6</v>
      </c>
      <c r="B20" s="19">
        <v>1.75</v>
      </c>
      <c r="C20" s="17"/>
      <c r="D20" s="32">
        <v>1.1499999999999999</v>
      </c>
      <c r="E20" s="33">
        <f t="shared" si="0"/>
        <v>-0.60000000000000009</v>
      </c>
      <c r="F20" s="18">
        <f t="shared" ref="F20" si="5">IFERROR(E20/(B20), "N/A")</f>
        <v>-0.34285714285714292</v>
      </c>
      <c r="G20" s="11"/>
      <c r="H20" s="11"/>
    </row>
    <row r="21" spans="1:8" ht="14.25" x14ac:dyDescent="0.2">
      <c r="A21" s="28" t="s">
        <v>20</v>
      </c>
      <c r="B21" s="19">
        <v>126</v>
      </c>
      <c r="C21" s="17"/>
      <c r="D21" s="32">
        <v>196.89</v>
      </c>
      <c r="E21" s="39">
        <f t="shared" si="0"/>
        <v>70.889999999999986</v>
      </c>
      <c r="F21" s="18">
        <f t="shared" si="2"/>
        <v>0.56261904761904746</v>
      </c>
    </row>
    <row r="22" spans="1:8" ht="15" thickBot="1" x14ac:dyDescent="0.25">
      <c r="A22" s="29" t="s">
        <v>9</v>
      </c>
      <c r="B22" s="12">
        <f>SUM(B5:B9, B12:B13, B15, B17:B21)</f>
        <v>8348.5</v>
      </c>
      <c r="C22" s="12"/>
      <c r="D22" s="12">
        <f>SUM(D5:D9,D12:D13,D15,D17:D21)</f>
        <v>3276.15</v>
      </c>
      <c r="E22" s="40">
        <f>SUM(E5:E10,E12:E21)</f>
        <v>-5308.2699999999995</v>
      </c>
      <c r="F22" s="30">
        <f>IFERROR(E22/(B22), "N/A")</f>
        <v>-0.63583517997245009</v>
      </c>
    </row>
    <row r="23" spans="1:8" ht="40.5" customHeight="1" x14ac:dyDescent="0.2">
      <c r="A23" s="41" t="s">
        <v>21</v>
      </c>
      <c r="B23" s="41"/>
      <c r="C23" s="41"/>
      <c r="D23" s="41"/>
      <c r="E23" s="41"/>
      <c r="F23" s="41"/>
    </row>
    <row r="24" spans="1:8" x14ac:dyDescent="0.2">
      <c r="A24" s="42" t="s">
        <v>8</v>
      </c>
      <c r="B24" s="43"/>
      <c r="C24" s="43"/>
      <c r="D24" s="43"/>
      <c r="E24" s="43"/>
      <c r="F24" s="43"/>
    </row>
    <row r="26" spans="1:8" x14ac:dyDescent="0.2">
      <c r="G26" s="4"/>
    </row>
    <row r="28" spans="1:8" x14ac:dyDescent="0.2">
      <c r="F28" s="5"/>
    </row>
  </sheetData>
  <mergeCells count="8">
    <mergeCell ref="A23:F23"/>
    <mergeCell ref="A24:F24"/>
    <mergeCell ref="A1:F1"/>
    <mergeCell ref="A2:F2"/>
    <mergeCell ref="D3:D4"/>
    <mergeCell ref="E3:F3"/>
    <mergeCell ref="C3:C4"/>
    <mergeCell ref="B3:B4"/>
  </mergeCells>
  <pageMargins left="0.7" right="0.7" top="0.75" bottom="0.75" header="0.3" footer="0.3"/>
  <pageSetup orientation="portrait" r:id="rId1"/>
  <headerFooter>
    <oddHeader xml:space="preserve">&amp;C
</oddHeader>
    <oddFooter>&amp;L  </oddFooter>
  </headerFooter>
  <ignoredErrors>
    <ignoredError sqref="B22 D22" unlockedFormula="1"/>
    <ignoredError sqref="F14:F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R&amp;RA Overview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Jones, Thomas J</dc:creator>
  <cp:lastModifiedBy>Dufour, Mark Owen</cp:lastModifiedBy>
  <dcterms:created xsi:type="dcterms:W3CDTF">2017-12-14T16:14:49Z</dcterms:created>
  <dcterms:modified xsi:type="dcterms:W3CDTF">2025-05-30T13:52:08Z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1a11c2b9-f978-4996-b0fe-8bf1f91c3105</vt:lpwstr>
  </property>
  <property fmtid="{D5CDD505-2E9C-101B-9397-08002B2CF9AE}" pid="3" name="ContainsCUI">
    <vt:lpwstr>No</vt:lpwstr>
  </property>
</Properties>
</file>