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59ED4471-99AE-48E7-967A-7D71234C4889}" xr6:coauthVersionLast="47" xr6:coauthVersionMax="47" xr10:uidLastSave="{FC80A298-5F3B-4429-860E-8BBBC6D1185E}"/>
  <bookViews>
    <workbookView xWindow="-108" yWindow="-108" windowWidth="23256" windowHeight="12576" tabRatio="875" xr2:uid="{2F0BD3C3-3DED-41D9-8C37-0B9F1CC0C743}"/>
  </bookViews>
  <sheets>
    <sheet name="Division" sheetId="9" r:id="rId1"/>
  </sheets>
  <definedNames>
    <definedName name="_xlnm.Print_Area" localSheetId="0">Division!$A$1:$F$28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9" l="1"/>
  <c r="B22" i="9"/>
  <c r="B19" i="9"/>
  <c r="B15" i="9"/>
  <c r="B11" i="9"/>
  <c r="B7" i="9"/>
  <c r="C25" i="9"/>
  <c r="E28" i="9" l="1"/>
  <c r="F28" i="9" s="1"/>
  <c r="E27" i="9"/>
  <c r="F27" i="9" s="1"/>
  <c r="E24" i="9"/>
  <c r="F24" i="9" s="1"/>
  <c r="E23" i="9"/>
  <c r="F23" i="9" s="1"/>
  <c r="E20" i="9"/>
  <c r="F20" i="9" s="1"/>
  <c r="E17" i="9"/>
  <c r="F17" i="9" s="1"/>
  <c r="E16" i="9"/>
  <c r="F16" i="9" s="1"/>
  <c r="E13" i="9"/>
  <c r="F13" i="9" s="1"/>
  <c r="E12" i="9"/>
  <c r="F12" i="9" s="1"/>
  <c r="E9" i="9"/>
  <c r="F9" i="9" s="1"/>
  <c r="E8" i="9"/>
  <c r="F8" i="9" s="1"/>
  <c r="B25" i="9" l="1"/>
  <c r="B21" i="9"/>
  <c r="B14" i="9"/>
  <c r="B6" i="9"/>
  <c r="D26" i="9"/>
  <c r="E26" i="9" s="1"/>
  <c r="F26" i="9" s="1"/>
  <c r="D22" i="9"/>
  <c r="E22" i="9" s="1"/>
  <c r="F22" i="9" s="1"/>
  <c r="D19" i="9"/>
  <c r="E19" i="9" s="1"/>
  <c r="F19" i="9" s="1"/>
  <c r="D15" i="9"/>
  <c r="D11" i="9"/>
  <c r="D7" i="9"/>
  <c r="E7" i="9" s="1"/>
  <c r="F7" i="9" s="1"/>
  <c r="D21" i="9"/>
  <c r="C21" i="9"/>
  <c r="D25" i="9"/>
  <c r="C18" i="9"/>
  <c r="B18" i="9"/>
  <c r="C14" i="9"/>
  <c r="C10" i="9"/>
  <c r="B10" i="9"/>
  <c r="C6" i="9"/>
  <c r="E21" i="9" l="1"/>
  <c r="F21" i="9" s="1"/>
  <c r="E25" i="9"/>
  <c r="F25" i="9" s="1"/>
  <c r="D10" i="9"/>
  <c r="E10" i="9" s="1"/>
  <c r="F10" i="9" s="1"/>
  <c r="E11" i="9"/>
  <c r="F11" i="9" s="1"/>
  <c r="D14" i="9"/>
  <c r="E14" i="9" s="1"/>
  <c r="F14" i="9" s="1"/>
  <c r="E15" i="9"/>
  <c r="F15" i="9" s="1"/>
  <c r="D18" i="9"/>
  <c r="E18" i="9" s="1"/>
  <c r="F18" i="9" s="1"/>
  <c r="D6" i="9"/>
  <c r="E6" i="9" s="1"/>
  <c r="F6" i="9" s="1"/>
</calcChain>
</file>

<file path=xl/sharedStrings.xml><?xml version="1.0" encoding="utf-8"?>
<sst xmlns="http://schemas.openxmlformats.org/spreadsheetml/2006/main" count="32" uniqueCount="18">
  <si>
    <t>(Dollars in Millions)</t>
  </si>
  <si>
    <t>Amount</t>
  </si>
  <si>
    <t>Percent</t>
  </si>
  <si>
    <t>FY 2025
Request</t>
  </si>
  <si>
    <t>CHE</t>
  </si>
  <si>
    <t>DMR</t>
  </si>
  <si>
    <t>OSI</t>
  </si>
  <si>
    <t>PHY</t>
  </si>
  <si>
    <t>AST</t>
  </si>
  <si>
    <r>
      <t>MPS Division Funding by Category</t>
    </r>
    <r>
      <rPr>
        <vertAlign val="superscript"/>
        <sz val="9"/>
        <rFont val="Open Sans"/>
        <family val="2"/>
      </rPr>
      <t>1</t>
    </r>
  </si>
  <si>
    <t>Research</t>
  </si>
  <si>
    <t>Education</t>
  </si>
  <si>
    <t>Infrastructure</t>
  </si>
  <si>
    <t>DMS</t>
  </si>
  <si>
    <t>FY 2024
(TBD)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</si>
  <si>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</si>
  <si>
    <t>Change over
FY 2023 Base Plan</t>
  </si>
  <si>
    <t>FY 2023 
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</si>
</sst>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165" fontId="10" fillId="0" borderId="0" xfId="0" applyNumberFormat="1" applyFont="1" applyAlignment="1" applyProtection="1">
      <alignment horizontal="right" vertical="top"/>
      <protection locked="0"/>
    </xf>
    <xf numFmtId="166" fontId="10" fillId="0" borderId="3" xfId="0" applyNumberFormat="1" applyFont="1" applyBorder="1" applyAlignment="1" applyProtection="1">
      <alignment horizontal="right" vertical="top"/>
      <protection locked="0"/>
    </xf>
    <xf numFmtId="165" fontId="10" fillId="0" borderId="3" xfId="0" applyNumberFormat="1" applyFont="1" applyBorder="1" applyAlignment="1" applyProtection="1">
      <alignment horizontal="right" vertical="top"/>
      <protection locked="0"/>
    </xf>
    <xf numFmtId="166" fontId="10" fillId="0" borderId="1" xfId="0" applyNumberFormat="1" applyFont="1" applyBorder="1" applyAlignment="1" applyProtection="1">
      <alignment horizontal="right" vertical="top"/>
      <protection locked="0"/>
    </xf>
    <xf numFmtId="165" fontId="10" fillId="0" borderId="1" xfId="0" applyNumberFormat="1" applyFont="1" applyBorder="1" applyAlignment="1" applyProtection="1">
      <alignment horizontal="right" vertical="top"/>
      <protection locked="0"/>
    </xf>
    <xf numFmtId="164" fontId="9" fillId="0" borderId="4" xfId="0" applyNumberFormat="1" applyFont="1" applyBorder="1" applyAlignment="1" applyProtection="1">
      <alignment horizontal="right" vertical="top"/>
      <protection locked="0"/>
    </xf>
    <xf numFmtId="165" fontId="9" fillId="0" borderId="4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29"/>
  <sheetViews>
    <sheetView showGridLines="0" tabSelected="1" topLeftCell="A16" zoomScaleNormal="100" workbookViewId="0">
      <selection activeCell="H29" sqref="H29:I29"/>
    </sheetView>
  </sheetViews>
  <sheetFormatPr defaultColWidth="8.5546875" defaultRowHeight="15" x14ac:dyDescent="0.35"/>
  <cols>
    <col min="1" max="1" width="23.5546875" style="1" customWidth="1"/>
    <col min="2" max="6" width="10.21875" style="1" customWidth="1"/>
    <col min="7" max="8" width="8.5546875" style="1"/>
    <col min="9" max="9" width="8.5546875" style="1" customWidth="1"/>
    <col min="10" max="16384" width="8.5546875" style="1"/>
  </cols>
  <sheetData>
    <row r="1" spans="1:6" s="7" customFormat="1" ht="16.05" customHeight="1" x14ac:dyDescent="0.25">
      <c r="A1" s="25" t="s">
        <v>9</v>
      </c>
      <c r="B1" s="25"/>
      <c r="C1" s="25"/>
      <c r="D1" s="25"/>
      <c r="E1" s="25"/>
      <c r="F1" s="25"/>
    </row>
    <row r="2" spans="1:6" s="5" customFormat="1" ht="15" customHeight="1" thickBot="1" x14ac:dyDescent="0.3">
      <c r="A2" s="24" t="s">
        <v>0</v>
      </c>
      <c r="B2" s="24"/>
      <c r="C2" s="24"/>
      <c r="D2" s="24"/>
      <c r="E2" s="24"/>
      <c r="F2" s="24"/>
    </row>
    <row r="3" spans="1:6" s="5" customFormat="1" ht="15.75" customHeight="1" x14ac:dyDescent="0.25">
      <c r="A3" s="8"/>
      <c r="B3" s="26" t="s">
        <v>17</v>
      </c>
      <c r="C3" s="26" t="s">
        <v>14</v>
      </c>
      <c r="D3" s="29" t="s">
        <v>3</v>
      </c>
      <c r="E3" s="32" t="s">
        <v>16</v>
      </c>
      <c r="F3" s="32"/>
    </row>
    <row r="4" spans="1:6" s="2" customFormat="1" ht="21.6" customHeight="1" x14ac:dyDescent="0.3">
      <c r="B4" s="27"/>
      <c r="C4" s="27"/>
      <c r="D4" s="30"/>
      <c r="E4" s="33"/>
      <c r="F4" s="33"/>
    </row>
    <row r="5" spans="1:6" s="2" customFormat="1" ht="15" customHeight="1" x14ac:dyDescent="0.3">
      <c r="A5" s="3"/>
      <c r="B5" s="28"/>
      <c r="C5" s="28"/>
      <c r="D5" s="31"/>
      <c r="E5" s="4" t="s">
        <v>1</v>
      </c>
      <c r="F5" s="4" t="s">
        <v>2</v>
      </c>
    </row>
    <row r="6" spans="1:6" s="5" customFormat="1" ht="16.05" customHeight="1" x14ac:dyDescent="0.25">
      <c r="A6" s="14" t="s">
        <v>8</v>
      </c>
      <c r="B6" s="10">
        <f>SUM(B7:B9)</f>
        <v>288.20999999999998</v>
      </c>
      <c r="C6" s="10">
        <f t="shared" ref="C6:D6" si="0">SUM(C7:C9)</f>
        <v>0</v>
      </c>
      <c r="D6" s="10">
        <f t="shared" si="0"/>
        <v>318.52999999999997</v>
      </c>
      <c r="E6" s="21">
        <f>D6-B6</f>
        <v>30.319999999999993</v>
      </c>
      <c r="F6" s="22">
        <f>IFERROR(E6/B6, "N?A")</f>
        <v>0.10520106866520938</v>
      </c>
    </row>
    <row r="7" spans="1:6" s="5" customFormat="1" ht="16.05" customHeight="1" x14ac:dyDescent="0.25">
      <c r="A7" s="5" t="s">
        <v>10</v>
      </c>
      <c r="B7" s="6">
        <f>64.4+4</f>
        <v>68.400000000000006</v>
      </c>
      <c r="C7" s="6">
        <v>0</v>
      </c>
      <c r="D7" s="6">
        <f>76.89+2</f>
        <v>78.89</v>
      </c>
      <c r="E7" s="15">
        <f t="shared" ref="E7:E28" si="1">D7-B7</f>
        <v>10.489999999999995</v>
      </c>
      <c r="F7" s="16">
        <f t="shared" ref="F7:F28" si="2">IFERROR(E7/B7, "N?A")</f>
        <v>0.15336257309941512</v>
      </c>
    </row>
    <row r="8" spans="1:6" s="5" customFormat="1" ht="16.05" customHeight="1" x14ac:dyDescent="0.25">
      <c r="A8" s="5" t="s">
        <v>11</v>
      </c>
      <c r="B8" s="6">
        <v>4.5999999999999996</v>
      </c>
      <c r="C8" s="6">
        <v>0</v>
      </c>
      <c r="D8" s="6">
        <v>4.5999999999999996</v>
      </c>
      <c r="E8" s="15">
        <f t="shared" si="1"/>
        <v>0</v>
      </c>
      <c r="F8" s="16">
        <f t="shared" si="2"/>
        <v>0</v>
      </c>
    </row>
    <row r="9" spans="1:6" s="5" customFormat="1" ht="16.05" customHeight="1" x14ac:dyDescent="0.25">
      <c r="A9" s="11" t="s">
        <v>12</v>
      </c>
      <c r="B9" s="12">
        <v>215.20999999999998</v>
      </c>
      <c r="C9" s="12">
        <v>0</v>
      </c>
      <c r="D9" s="12">
        <v>235.04</v>
      </c>
      <c r="E9" s="17">
        <f t="shared" si="1"/>
        <v>19.830000000000013</v>
      </c>
      <c r="F9" s="18">
        <f t="shared" si="2"/>
        <v>9.2142558431299731E-2</v>
      </c>
    </row>
    <row r="10" spans="1:6" ht="16.05" customHeight="1" x14ac:dyDescent="0.35">
      <c r="A10" s="14" t="s">
        <v>4</v>
      </c>
      <c r="B10" s="10">
        <f>SUM(B11:B13)</f>
        <v>264.99</v>
      </c>
      <c r="C10" s="10">
        <f t="shared" ref="C10" si="3">SUM(C11:C13)</f>
        <v>0</v>
      </c>
      <c r="D10" s="10">
        <f t="shared" ref="D10" si="4">SUM(D11:D13)</f>
        <v>264.99</v>
      </c>
      <c r="E10" s="21">
        <f t="shared" si="1"/>
        <v>0</v>
      </c>
      <c r="F10" s="22">
        <f t="shared" si="2"/>
        <v>0</v>
      </c>
    </row>
    <row r="11" spans="1:6" ht="13.5" customHeight="1" x14ac:dyDescent="0.35">
      <c r="A11" s="5" t="s">
        <v>10</v>
      </c>
      <c r="B11" s="6">
        <f>248.05+3</f>
        <v>251.05</v>
      </c>
      <c r="C11" s="6">
        <v>0</v>
      </c>
      <c r="D11" s="6">
        <f>247.8+3.25</f>
        <v>251.05</v>
      </c>
      <c r="E11" s="15">
        <f t="shared" si="1"/>
        <v>0</v>
      </c>
      <c r="F11" s="16">
        <f t="shared" si="2"/>
        <v>0</v>
      </c>
    </row>
    <row r="12" spans="1:6" ht="13.5" customHeight="1" x14ac:dyDescent="0.35">
      <c r="A12" s="5" t="s">
        <v>11</v>
      </c>
      <c r="B12" s="6">
        <v>4.04</v>
      </c>
      <c r="C12" s="6">
        <v>0</v>
      </c>
      <c r="D12" s="6">
        <v>4.54</v>
      </c>
      <c r="E12" s="15">
        <f t="shared" si="1"/>
        <v>0.5</v>
      </c>
      <c r="F12" s="16">
        <f t="shared" si="2"/>
        <v>0.12376237623762376</v>
      </c>
    </row>
    <row r="13" spans="1:6" x14ac:dyDescent="0.35">
      <c r="A13" s="11" t="s">
        <v>12</v>
      </c>
      <c r="B13" s="12">
        <v>9.9</v>
      </c>
      <c r="C13" s="12">
        <v>0</v>
      </c>
      <c r="D13" s="12">
        <v>9.4</v>
      </c>
      <c r="E13" s="17">
        <f t="shared" si="1"/>
        <v>-0.5</v>
      </c>
      <c r="F13" s="18">
        <f t="shared" si="2"/>
        <v>-5.0505050505050504E-2</v>
      </c>
    </row>
    <row r="14" spans="1:6" ht="16.05" customHeight="1" x14ac:dyDescent="0.35">
      <c r="A14" s="14" t="s">
        <v>5</v>
      </c>
      <c r="B14" s="10">
        <f>SUM(B15:B17)</f>
        <v>334.49999999999994</v>
      </c>
      <c r="C14" s="10">
        <f t="shared" ref="C14" si="5">SUM(C15:C17)</f>
        <v>0</v>
      </c>
      <c r="D14" s="10">
        <f t="shared" ref="D14" si="6">SUM(D15:D17)</f>
        <v>345.72</v>
      </c>
      <c r="E14" s="21">
        <f t="shared" si="1"/>
        <v>11.220000000000084</v>
      </c>
      <c r="F14" s="22">
        <f>IFERROR(E14/B14, "N?A")</f>
        <v>3.3542600896861244E-2</v>
      </c>
    </row>
    <row r="15" spans="1:6" x14ac:dyDescent="0.35">
      <c r="A15" s="5" t="s">
        <v>10</v>
      </c>
      <c r="B15" s="6">
        <f>278.96+3.15</f>
        <v>282.10999999999996</v>
      </c>
      <c r="C15" s="6">
        <v>0</v>
      </c>
      <c r="D15" s="6">
        <f>272.86+2.75</f>
        <v>275.61</v>
      </c>
      <c r="E15" s="15">
        <f t="shared" si="1"/>
        <v>-6.4999999999999432</v>
      </c>
      <c r="F15" s="16">
        <f t="shared" si="2"/>
        <v>-2.3040657899400744E-2</v>
      </c>
    </row>
    <row r="16" spans="1:6" x14ac:dyDescent="0.35">
      <c r="A16" s="5" t="s">
        <v>11</v>
      </c>
      <c r="B16" s="6">
        <v>3</v>
      </c>
      <c r="C16" s="6">
        <v>0</v>
      </c>
      <c r="D16" s="6">
        <v>3</v>
      </c>
      <c r="E16" s="15">
        <f t="shared" si="1"/>
        <v>0</v>
      </c>
      <c r="F16" s="16">
        <f t="shared" si="2"/>
        <v>0</v>
      </c>
    </row>
    <row r="17" spans="1:6" x14ac:dyDescent="0.35">
      <c r="A17" s="11" t="s">
        <v>12</v>
      </c>
      <c r="B17" s="12">
        <v>49.39</v>
      </c>
      <c r="C17" s="12">
        <v>0</v>
      </c>
      <c r="D17" s="12">
        <v>67.11</v>
      </c>
      <c r="E17" s="17">
        <f t="shared" si="1"/>
        <v>17.72</v>
      </c>
      <c r="F17" s="18">
        <f t="shared" si="2"/>
        <v>0.35877708038064382</v>
      </c>
    </row>
    <row r="18" spans="1:6" ht="16.05" customHeight="1" x14ac:dyDescent="0.35">
      <c r="A18" s="14" t="s">
        <v>13</v>
      </c>
      <c r="B18" s="10">
        <f>SUM(B19:B20)</f>
        <v>248.40000000000003</v>
      </c>
      <c r="C18" s="10">
        <f>SUM(C19:C20)</f>
        <v>0</v>
      </c>
      <c r="D18" s="10">
        <f>SUM(D19:D20)</f>
        <v>248.4</v>
      </c>
      <c r="E18" s="21">
        <f t="shared" si="1"/>
        <v>0</v>
      </c>
      <c r="F18" s="22">
        <f t="shared" si="2"/>
        <v>0</v>
      </c>
    </row>
    <row r="19" spans="1:6" x14ac:dyDescent="0.35">
      <c r="A19" s="5" t="s">
        <v>10</v>
      </c>
      <c r="B19" s="6">
        <f>233.24+1.8</f>
        <v>235.04000000000002</v>
      </c>
      <c r="C19" s="6">
        <v>0</v>
      </c>
      <c r="D19" s="6">
        <f>232.9+2.5</f>
        <v>235.4</v>
      </c>
      <c r="E19" s="15">
        <f t="shared" si="1"/>
        <v>0.35999999999998522</v>
      </c>
      <c r="F19" s="16">
        <f t="shared" si="2"/>
        <v>1.5316541865213801E-3</v>
      </c>
    </row>
    <row r="20" spans="1:6" x14ac:dyDescent="0.35">
      <c r="A20" s="5" t="s">
        <v>11</v>
      </c>
      <c r="B20" s="6">
        <v>13.36</v>
      </c>
      <c r="C20" s="6">
        <v>0</v>
      </c>
      <c r="D20" s="6">
        <v>13</v>
      </c>
      <c r="E20" s="15">
        <f t="shared" si="1"/>
        <v>-0.35999999999999943</v>
      </c>
      <c r="F20" s="16">
        <f t="shared" si="2"/>
        <v>-2.6946107784431097E-2</v>
      </c>
    </row>
    <row r="21" spans="1:6" ht="16.05" customHeight="1" x14ac:dyDescent="0.35">
      <c r="A21" s="14" t="s">
        <v>7</v>
      </c>
      <c r="B21" s="10">
        <f>SUM(B22:B24)</f>
        <v>308.64999999999998</v>
      </c>
      <c r="C21" s="10">
        <f t="shared" ref="C21:D21" si="7">SUM(C22:C24)</f>
        <v>0</v>
      </c>
      <c r="D21" s="10">
        <f t="shared" si="7"/>
        <v>312.90000000000003</v>
      </c>
      <c r="E21" s="21">
        <f t="shared" si="1"/>
        <v>4.2500000000000568</v>
      </c>
      <c r="F21" s="22">
        <f t="shared" si="2"/>
        <v>1.3769641989308462E-2</v>
      </c>
    </row>
    <row r="22" spans="1:6" x14ac:dyDescent="0.35">
      <c r="A22" s="5" t="s">
        <v>10</v>
      </c>
      <c r="B22" s="6">
        <f>210.45+1.87</f>
        <v>212.32</v>
      </c>
      <c r="C22" s="6">
        <v>0</v>
      </c>
      <c r="D22" s="6">
        <f>210.55+2.25</f>
        <v>212.8</v>
      </c>
      <c r="E22" s="15">
        <f t="shared" si="1"/>
        <v>0.48000000000001819</v>
      </c>
      <c r="F22" s="16">
        <f>IFERROR(E22/B22, "N?A")</f>
        <v>2.2607385079126707E-3</v>
      </c>
    </row>
    <row r="23" spans="1:6" x14ac:dyDescent="0.35">
      <c r="A23" s="5" t="s">
        <v>11</v>
      </c>
      <c r="B23" s="6">
        <v>5.0199999999999996</v>
      </c>
      <c r="C23" s="6">
        <v>0</v>
      </c>
      <c r="D23" s="6">
        <v>5.0199999999999996</v>
      </c>
      <c r="E23" s="15">
        <f t="shared" si="1"/>
        <v>0</v>
      </c>
      <c r="F23" s="16">
        <f t="shared" si="2"/>
        <v>0</v>
      </c>
    </row>
    <row r="24" spans="1:6" x14ac:dyDescent="0.35">
      <c r="A24" s="11" t="s">
        <v>12</v>
      </c>
      <c r="B24" s="12">
        <v>91.31</v>
      </c>
      <c r="C24" s="12">
        <v>0</v>
      </c>
      <c r="D24" s="12">
        <v>95.08</v>
      </c>
      <c r="E24" s="17">
        <f t="shared" si="1"/>
        <v>3.769999999999996</v>
      </c>
      <c r="F24" s="18">
        <f t="shared" si="2"/>
        <v>4.1287920271602191E-2</v>
      </c>
    </row>
    <row r="25" spans="1:6" ht="16.05" customHeight="1" x14ac:dyDescent="0.35">
      <c r="A25" s="14" t="s">
        <v>6</v>
      </c>
      <c r="B25" s="10">
        <f>SUM(B26:B28)</f>
        <v>215.2</v>
      </c>
      <c r="C25" s="10">
        <f t="shared" ref="C25" si="8">SUM(C26:C28)</f>
        <v>0</v>
      </c>
      <c r="D25" s="10">
        <f t="shared" ref="D25" si="9">SUM(D26:D28)</f>
        <v>191.09</v>
      </c>
      <c r="E25" s="21">
        <f t="shared" si="1"/>
        <v>-24.109999999999985</v>
      </c>
      <c r="F25" s="22">
        <f t="shared" si="2"/>
        <v>-0.11203531598513004</v>
      </c>
    </row>
    <row r="26" spans="1:6" x14ac:dyDescent="0.35">
      <c r="A26" s="5" t="s">
        <v>10</v>
      </c>
      <c r="B26" s="6">
        <f>146.45+0.3</f>
        <v>146.75</v>
      </c>
      <c r="C26" s="6">
        <v>0</v>
      </c>
      <c r="D26" s="6">
        <f>131.7+1</f>
        <v>132.69999999999999</v>
      </c>
      <c r="E26" s="15">
        <f t="shared" si="1"/>
        <v>-14.050000000000011</v>
      </c>
      <c r="F26" s="16">
        <f t="shared" si="2"/>
        <v>-9.5741056218057993E-2</v>
      </c>
    </row>
    <row r="27" spans="1:6" x14ac:dyDescent="0.35">
      <c r="A27" s="5" t="s">
        <v>11</v>
      </c>
      <c r="B27" s="6">
        <v>10</v>
      </c>
      <c r="C27" s="6">
        <v>0</v>
      </c>
      <c r="D27" s="6">
        <v>10.62</v>
      </c>
      <c r="E27" s="15">
        <f t="shared" si="1"/>
        <v>0.61999999999999922</v>
      </c>
      <c r="F27" s="16">
        <f t="shared" si="2"/>
        <v>6.1999999999999923E-2</v>
      </c>
    </row>
    <row r="28" spans="1:6" ht="15.6" thickBot="1" x14ac:dyDescent="0.4">
      <c r="A28" s="9" t="s">
        <v>12</v>
      </c>
      <c r="B28" s="13">
        <v>58.449999999999996</v>
      </c>
      <c r="C28" s="13">
        <v>0</v>
      </c>
      <c r="D28" s="13">
        <v>47.77</v>
      </c>
      <c r="E28" s="19">
        <f t="shared" si="1"/>
        <v>-10.679999999999993</v>
      </c>
      <c r="F28" s="20">
        <f t="shared" si="2"/>
        <v>-0.18272027373823771</v>
      </c>
    </row>
    <row r="29" spans="1:6" ht="73.2" x14ac:dyDescent="0.35">
      <c r="A29" s="23" t="s">
        <v>15</v>
      </c>
      <c r="B29" s="23"/>
      <c r="C29" s="23"/>
      <c r="D29" s="23"/>
      <c r="E29" s="23"/>
      <c r="F29" s="23"/>
    </row>
  </sheetData>
  <mergeCells count="6">
    <mergeCell ref="A2:F2"/>
    <mergeCell ref="A1:F1"/>
    <mergeCell ref="B3:B5"/>
    <mergeCell ref="D3:D5"/>
    <mergeCell ref="E3:F4"/>
    <mergeCell ref="C3:C5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F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WNNNYYRNKDVH-1321847565-6055</_dlc_DocId>
    <_dlc_DocIdUrl xmlns="7c075b91-a788-4f5b-9c4e-5392c92c7fe8">
      <Url>https://collaboration.inside.nsf.gov/bfa/Budget/BDPlanning/BPLG/_layouts/15/DocIdRedir.aspx?ID=WNNNYYRNKDVH-1321847565-6055</Url>
      <Description>WNNNYYRNKDVH-1321847565-6055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e257d72b-1bc7-45e7-84d8-ca60afca657e"/>
    <ds:schemaRef ds:uri="http://purl.org/dc/dcmitype/"/>
    <ds:schemaRef ds:uri="http://www.w3.org/XML/1998/namespace"/>
    <ds:schemaRef ds:uri="http://schemas.microsoft.com/office/infopath/2007/PartnerControls"/>
    <ds:schemaRef ds:uri="7c075b91-a788-4f5b-9c4e-5392c92c7f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</vt:lpstr>
      <vt:lpstr>Division!Print_Area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 Division Funding by Category</dc:title>
  <dc:subject>FY 2022 Budget Request</dc:subject>
  <dc:creator>NSF CFO</dc:creator>
  <cp:keywords>MPS Division Funding by Category</cp:keywords>
  <dc:description/>
  <cp:lastModifiedBy>Gary Luethke - VSG</cp:lastModifiedBy>
  <cp:revision/>
  <dcterms:created xsi:type="dcterms:W3CDTF">2018-11-16T16:51:05Z</dcterms:created>
  <dcterms:modified xsi:type="dcterms:W3CDTF">2024-04-06T13:31:06Z</dcterms:modified>
  <cp:category>MPS Division Funding by Category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414829c1-6901-484a-8fec-c1fea8457efa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