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dufour/Desktop/"/>
    </mc:Choice>
  </mc:AlternateContent>
  <xr:revisionPtr revIDLastSave="0" documentId="13_ncr:1_{C60DC277-BDC7-EF42-9A57-D5EB5D3FD7AA}" xr6:coauthVersionLast="47" xr6:coauthVersionMax="47" xr10:uidLastSave="{00000000-0000-0000-0000-000000000000}"/>
  <bookViews>
    <workbookView xWindow="14320" yWindow="320" windowWidth="34420" windowHeight="25900" tabRatio="823" firstSheet="1" activeTab="7" xr2:uid="{00000000-000D-0000-FFFF-FFFF00000000}"/>
  </bookViews>
  <sheets>
    <sheet name="Read Me" sheetId="10" r:id="rId1"/>
    <sheet name="Sheet1" sheetId="15" r:id="rId2"/>
    <sheet name="Section 1B" sheetId="2" r:id="rId3"/>
    <sheet name="Section 2" sheetId="3" r:id="rId4"/>
    <sheet name="Section 3" sheetId="4" r:id="rId5"/>
    <sheet name="Section 4.1" sheetId="5" r:id="rId6"/>
    <sheet name="Section 4.3" sheetId="6" r:id="rId7"/>
    <sheet name="Section 5.1A" sheetId="13" r:id="rId8"/>
    <sheet name="Section 5.1B " sheetId="7" r:id="rId9"/>
    <sheet name="Section 5.1C" sheetId="14" r:id="rId10"/>
    <sheet name="Section 6" sheetId="8" r:id="rId11"/>
    <sheet name="Section 11" sheetId="9" r:id="rId12"/>
    <sheet name="MOSA Tables " sheetId="16" r:id="rId13"/>
  </sheets>
  <externalReferences>
    <externalReference r:id="rId14"/>
  </externalReferences>
  <definedNames>
    <definedName name="_xlnm.Print_Area" localSheetId="7">'Section 5.1A'!$A$1:$E$69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4" i="8" l="1"/>
  <c r="D12" i="13"/>
  <c r="H103" i="16"/>
  <c r="G103" i="16"/>
  <c r="F103" i="16"/>
  <c r="E103" i="16"/>
  <c r="D103" i="16"/>
  <c r="C103" i="16"/>
  <c r="K109" i="16" s="1"/>
  <c r="B103" i="16"/>
  <c r="H100" i="16"/>
  <c r="G100" i="16"/>
  <c r="F100" i="16"/>
  <c r="E100" i="16"/>
  <c r="D100" i="16"/>
  <c r="C100" i="16"/>
  <c r="K108" i="16" s="1"/>
  <c r="B100" i="16"/>
  <c r="C99" i="16"/>
  <c r="B99" i="16"/>
  <c r="C40" i="9"/>
  <c r="C27" i="9"/>
  <c r="C26" i="9"/>
  <c r="D26" i="9"/>
  <c r="C15" i="9"/>
  <c r="D25" i="9"/>
  <c r="D21" i="9"/>
  <c r="C20" i="9"/>
  <c r="C16" i="9"/>
  <c r="C14" i="9"/>
  <c r="C13" i="9"/>
  <c r="C12" i="9"/>
  <c r="C11" i="9"/>
  <c r="B14" i="9"/>
  <c r="B15" i="9"/>
  <c r="B13" i="9"/>
  <c r="B12" i="9"/>
  <c r="B11" i="9"/>
  <c r="B19" i="9"/>
  <c r="B16" i="9"/>
  <c r="F49" i="8"/>
  <c r="G49" i="8"/>
  <c r="C68" i="13"/>
  <c r="D69" i="13"/>
  <c r="D69" i="7"/>
  <c r="D69" i="14"/>
  <c r="D68" i="14"/>
  <c r="D68" i="7"/>
  <c r="C68" i="7"/>
  <c r="G64" i="8"/>
  <c r="G62" i="8"/>
  <c r="F62" i="8"/>
  <c r="F64" i="8"/>
  <c r="G46" i="8"/>
  <c r="H46" i="8"/>
  <c r="H48" i="8"/>
  <c r="K69" i="8"/>
  <c r="M69" i="8"/>
  <c r="M66" i="8"/>
  <c r="M64" i="8"/>
  <c r="M62" i="8"/>
  <c r="K70" i="8"/>
  <c r="G40" i="8"/>
  <c r="L66" i="8"/>
  <c r="L64" i="8"/>
  <c r="K62" i="8"/>
  <c r="K66" i="8"/>
  <c r="C69" i="13"/>
  <c r="D12" i="14"/>
  <c r="G31" i="14"/>
  <c r="G16" i="14"/>
  <c r="E46" i="8"/>
  <c r="F46" i="8"/>
  <c r="E44" i="8"/>
  <c r="F44" i="8"/>
  <c r="H44" i="8"/>
  <c r="D68" i="13"/>
  <c r="D9" i="13"/>
  <c r="D9" i="7"/>
  <c r="F66" i="8"/>
  <c r="F57" i="8"/>
  <c r="F54" i="8"/>
  <c r="D65" i="13"/>
  <c r="D64" i="13"/>
  <c r="D63" i="13"/>
  <c r="D62" i="13"/>
  <c r="D61" i="13"/>
  <c r="D60" i="13"/>
  <c r="D59" i="13"/>
  <c r="D58" i="13"/>
  <c r="D57" i="13"/>
  <c r="F18" i="14"/>
  <c r="F18" i="7"/>
  <c r="D66" i="7"/>
  <c r="C68" i="14"/>
  <c r="E62" i="8"/>
  <c r="E64" i="8"/>
  <c r="G66" i="8"/>
  <c r="G57" i="8"/>
  <c r="G54" i="8"/>
  <c r="H53" i="8"/>
  <c r="H56" i="8"/>
  <c r="E43" i="8"/>
  <c r="F43" i="8"/>
  <c r="G43" i="8"/>
  <c r="E42" i="8"/>
  <c r="D65" i="7"/>
  <c r="D64" i="7"/>
  <c r="D63" i="7"/>
  <c r="D62" i="7"/>
  <c r="D61" i="7"/>
  <c r="D60" i="7"/>
  <c r="D59" i="7"/>
  <c r="D58" i="7"/>
  <c r="D57" i="7"/>
  <c r="E51" i="13"/>
  <c r="D51" i="13"/>
  <c r="E49" i="13"/>
  <c r="E46" i="13"/>
  <c r="E52" i="13" s="1"/>
  <c r="D46" i="13"/>
  <c r="D52" i="13" s="1"/>
  <c r="E36" i="13"/>
  <c r="D36" i="13"/>
  <c r="F35" i="13"/>
  <c r="E31" i="13"/>
  <c r="E50" i="13" s="1"/>
  <c r="D31" i="13"/>
  <c r="D50" i="13" s="1"/>
  <c r="E16" i="13"/>
  <c r="E20" i="13" s="1"/>
  <c r="D16" i="13"/>
  <c r="D49" i="13" s="1"/>
  <c r="C16" i="13"/>
  <c r="E11" i="13"/>
  <c r="E51" i="7"/>
  <c r="D51" i="7"/>
  <c r="E46" i="7"/>
  <c r="E52" i="7" s="1"/>
  <c r="D46" i="7"/>
  <c r="D52" i="7" s="1"/>
  <c r="E36" i="7"/>
  <c r="D36" i="7"/>
  <c r="F35" i="7"/>
  <c r="E31" i="7"/>
  <c r="E50" i="7" s="1"/>
  <c r="D31" i="7"/>
  <c r="D50" i="7" s="1"/>
  <c r="E16" i="7"/>
  <c r="E49" i="7" s="1"/>
  <c r="D16" i="7"/>
  <c r="C16" i="7"/>
  <c r="E11" i="7"/>
  <c r="H62" i="8"/>
  <c r="H49" i="8" s="1"/>
  <c r="H40" i="8"/>
  <c r="H42" i="8"/>
  <c r="D64" i="14"/>
  <c r="D62" i="14"/>
  <c r="D59" i="14"/>
  <c r="D58" i="14"/>
  <c r="D57" i="14"/>
  <c r="D63" i="14"/>
  <c r="D9" i="14"/>
  <c r="B38" i="9" s="1"/>
  <c r="K64" i="8"/>
  <c r="D65" i="14"/>
  <c r="D61" i="14"/>
  <c r="D60" i="14"/>
  <c r="H43" i="8"/>
  <c r="E40" i="8"/>
  <c r="F40" i="8"/>
  <c r="E26" i="8"/>
  <c r="F26" i="8"/>
  <c r="G26" i="8"/>
  <c r="H26" i="8"/>
  <c r="E21" i="8"/>
  <c r="F21" i="8"/>
  <c r="G21" i="8"/>
  <c r="H21" i="8"/>
  <c r="E15" i="8"/>
  <c r="F15" i="8"/>
  <c r="G15" i="8"/>
  <c r="H15" i="8"/>
  <c r="K99" i="16" l="1"/>
  <c r="K100" i="16"/>
  <c r="K101" i="16" s="1"/>
  <c r="B104" i="16"/>
  <c r="D104" i="16"/>
  <c r="D105" i="16" s="1"/>
  <c r="B17" i="9"/>
  <c r="G42" i="8"/>
  <c r="G48" i="8" s="1"/>
  <c r="D66" i="13"/>
  <c r="F42" i="8"/>
  <c r="D67" i="13" s="1"/>
  <c r="D8" i="14"/>
  <c r="B37" i="9" s="1"/>
  <c r="D53" i="13"/>
  <c r="E53" i="13"/>
  <c r="C61" i="13"/>
  <c r="E53" i="7"/>
  <c r="E20" i="7"/>
  <c r="D49" i="7"/>
  <c r="D53" i="7" s="1"/>
  <c r="D66" i="14"/>
  <c r="I101" i="16" l="1"/>
  <c r="B105" i="16"/>
  <c r="K102" i="16"/>
  <c r="B101" i="16"/>
  <c r="D101" i="16"/>
  <c r="D11" i="14"/>
  <c r="G44" i="8"/>
  <c r="C63" i="13"/>
  <c r="C58" i="13"/>
  <c r="C67" i="13"/>
  <c r="C62" i="13"/>
  <c r="C57" i="13"/>
  <c r="C60" i="13"/>
  <c r="C65" i="13"/>
  <c r="C64" i="13"/>
  <c r="C59" i="13"/>
  <c r="C58" i="7"/>
  <c r="C62" i="7"/>
  <c r="C61" i="7"/>
  <c r="C57" i="7"/>
  <c r="C65" i="7"/>
  <c r="C60" i="7"/>
  <c r="C63" i="7"/>
  <c r="C59" i="7"/>
  <c r="C64" i="7"/>
  <c r="C101" i="16" l="1"/>
  <c r="K107" i="16"/>
  <c r="K110" i="16" s="1"/>
  <c r="B102" i="16"/>
  <c r="L62" i="8"/>
  <c r="L69" i="8" s="1"/>
  <c r="L70" i="8" s="1"/>
  <c r="M70" i="8"/>
  <c r="D8" i="13"/>
  <c r="D11" i="13" s="1"/>
  <c r="D8" i="7"/>
  <c r="D11" i="7" s="1"/>
  <c r="C66" i="13"/>
  <c r="C66" i="7"/>
  <c r="C104" i="16" l="1"/>
  <c r="I110" i="16" s="1"/>
  <c r="C102" i="16"/>
  <c r="D99" i="16" s="1"/>
  <c r="F34" i="13"/>
  <c r="F36" i="13" s="1"/>
  <c r="F51" i="13" s="1"/>
  <c r="F43" i="13"/>
  <c r="F41" i="13"/>
  <c r="F45" i="13"/>
  <c r="F44" i="13"/>
  <c r="F30" i="13"/>
  <c r="F42" i="13"/>
  <c r="F40" i="13"/>
  <c r="D20" i="13"/>
  <c r="F23" i="13"/>
  <c r="F14" i="13"/>
  <c r="F39" i="13"/>
  <c r="G53" i="13"/>
  <c r="F27" i="13"/>
  <c r="G10" i="13"/>
  <c r="F29" i="13"/>
  <c r="F24" i="13"/>
  <c r="F28" i="13"/>
  <c r="F26" i="13"/>
  <c r="F25" i="13"/>
  <c r="F15" i="13"/>
  <c r="F23" i="7"/>
  <c r="G10" i="7"/>
  <c r="G31" i="7"/>
  <c r="F25" i="7"/>
  <c r="D20" i="7"/>
  <c r="F27" i="7"/>
  <c r="G53" i="7"/>
  <c r="F28" i="7"/>
  <c r="G16" i="7"/>
  <c r="F15" i="7"/>
  <c r="F14" i="7"/>
  <c r="F24" i="7"/>
  <c r="F26" i="7"/>
  <c r="F29" i="7"/>
  <c r="F39" i="7"/>
  <c r="F46" i="13" l="1"/>
  <c r="F52" i="13" s="1"/>
  <c r="F16" i="13"/>
  <c r="F49" i="13"/>
  <c r="F20" i="13"/>
  <c r="F31" i="13"/>
  <c r="F50" i="13" s="1"/>
  <c r="F16" i="7"/>
  <c r="F20" i="7" s="1"/>
  <c r="F53" i="13" l="1"/>
  <c r="F49" i="7"/>
  <c r="E52" i="5" l="1"/>
  <c r="D31" i="14" l="1"/>
  <c r="E31" i="14" l="1"/>
  <c r="E50" i="14" s="1"/>
  <c r="E36" i="14"/>
  <c r="E51" i="14" s="1"/>
  <c r="E46" i="14"/>
  <c r="E52" i="14" s="1"/>
  <c r="E16" i="14"/>
  <c r="E49" i="14" l="1"/>
  <c r="E53" i="14" s="1"/>
  <c r="D62" i="5" l="1"/>
  <c r="F39" i="14" l="1"/>
  <c r="F26" i="14"/>
  <c r="F27" i="14"/>
  <c r="F29" i="14"/>
  <c r="F28" i="14"/>
  <c r="D46" i="14" l="1"/>
  <c r="D52" i="14" s="1"/>
  <c r="D50" i="14"/>
  <c r="E31" i="5"/>
  <c r="E61" i="5"/>
  <c r="D61" i="5"/>
  <c r="B70" i="5" s="1"/>
  <c r="D52" i="5"/>
  <c r="B69" i="5" s="1"/>
  <c r="D16" i="14"/>
  <c r="D36" i="14"/>
  <c r="D51" i="14" s="1"/>
  <c r="F35" i="14"/>
  <c r="C16" i="14"/>
  <c r="D31" i="5"/>
  <c r="B68" i="5" s="1"/>
  <c r="C30" i="6"/>
  <c r="C14" i="6"/>
  <c r="D49" i="14" l="1"/>
  <c r="D53" i="14" s="1"/>
  <c r="D20" i="14"/>
  <c r="C68" i="5"/>
  <c r="D71" i="5"/>
  <c r="B35" i="9" s="1"/>
  <c r="B71" i="5"/>
  <c r="C69" i="5"/>
  <c r="F44" i="14"/>
  <c r="F43" i="14"/>
  <c r="F40" i="14"/>
  <c r="F30" i="14"/>
  <c r="F34" i="14"/>
  <c r="F36" i="14" s="1"/>
  <c r="F51" i="14" s="1"/>
  <c r="B31" i="9" s="1"/>
  <c r="F42" i="14"/>
  <c r="F45" i="14"/>
  <c r="F41" i="14"/>
  <c r="D67" i="7" l="1"/>
  <c r="C62" i="14"/>
  <c r="C63" i="14"/>
  <c r="C61" i="14"/>
  <c r="C59" i="14"/>
  <c r="C57" i="14"/>
  <c r="C65" i="14"/>
  <c r="C60" i="14"/>
  <c r="C58" i="14"/>
  <c r="C64" i="14"/>
  <c r="C71" i="5"/>
  <c r="F46" i="14"/>
  <c r="F52" i="14" s="1"/>
  <c r="B32" i="9" s="1"/>
  <c r="C67" i="7" l="1"/>
  <c r="C69" i="7" s="1"/>
  <c r="D12" i="7" s="1"/>
  <c r="C66" i="14"/>
  <c r="F34" i="7" l="1"/>
  <c r="F36" i="7" s="1"/>
  <c r="F51" i="7" s="1"/>
  <c r="F30" i="7"/>
  <c r="F31" i="7" s="1"/>
  <c r="F50" i="7" s="1"/>
  <c r="F40" i="7"/>
  <c r="F45" i="7"/>
  <c r="F44" i="7"/>
  <c r="F43" i="7"/>
  <c r="F42" i="7"/>
  <c r="F41" i="7"/>
  <c r="B23" i="9"/>
  <c r="C23" i="9" s="1"/>
  <c r="E62" i="5"/>
  <c r="F46" i="7" l="1"/>
  <c r="F52" i="7" s="1"/>
  <c r="F53" i="7" s="1"/>
  <c r="E70" i="5"/>
  <c r="E69" i="5"/>
  <c r="E11" i="14" l="1"/>
  <c r="B39" i="9"/>
  <c r="G53" i="14" l="1"/>
  <c r="G10" i="14"/>
  <c r="F24" i="14"/>
  <c r="E20" i="14"/>
  <c r="F15" i="14"/>
  <c r="F14" i="14"/>
  <c r="F23" i="14"/>
  <c r="F25" i="14"/>
  <c r="F31" i="14" s="1"/>
  <c r="F50" i="14" s="1"/>
  <c r="B30" i="9" s="1"/>
  <c r="B33" i="9" s="1"/>
  <c r="B22" i="9" s="1"/>
  <c r="F16" i="14" l="1"/>
  <c r="F49" i="14" s="1"/>
  <c r="F53" i="14" s="1"/>
  <c r="F20" i="14" l="1"/>
  <c r="E68" i="5"/>
  <c r="E71" i="5" s="1"/>
  <c r="E48" i="8"/>
  <c r="F48" i="8" l="1"/>
  <c r="D67" i="14"/>
  <c r="C67" i="14" l="1"/>
  <c r="C69" i="14" s="1"/>
  <c r="B20" i="9"/>
  <c r="B21" i="9" s="1"/>
  <c r="B25" i="9" l="1"/>
  <c r="C17" i="9"/>
  <c r="C21" i="9" s="1"/>
  <c r="C25" i="9" s="1"/>
  <c r="I51" i="8"/>
  <c r="I51" i="8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<sst xmlns="http://schemas.openxmlformats.org/spreadsheetml/2006/main" count="608" uniqueCount="436">
  <si>
    <t>Office of Naval Research (ONR)</t>
    <phoneticPr fontId="3" type="noConversion"/>
  </si>
  <si>
    <t>Total State/Other</t>
    <phoneticPr fontId="3" type="noConversion"/>
  </si>
  <si>
    <t>Summary Totals</t>
    <phoneticPr fontId="3" type="noConversion"/>
  </si>
  <si>
    <t>NSF</t>
    <phoneticPr fontId="3" type="noConversion"/>
  </si>
  <si>
    <t>ONR</t>
    <phoneticPr fontId="3" type="noConversion"/>
  </si>
  <si>
    <t>NOAA</t>
    <phoneticPr fontId="3" type="noConversion"/>
  </si>
  <si>
    <t>State and OTHER</t>
    <phoneticPr fontId="3" type="noConversion"/>
  </si>
  <si>
    <t>TOTAL DAYS/COSTS</t>
    <phoneticPr fontId="3" type="noConversion"/>
  </si>
  <si>
    <t>Cost/Day</t>
    <phoneticPr fontId="3" type="noConversion"/>
  </si>
  <si>
    <t>Total Costs</t>
    <phoneticPr fontId="3" type="noConversion"/>
  </si>
  <si>
    <t>Salaries and Wages</t>
    <phoneticPr fontId="3" type="noConversion"/>
  </si>
  <si>
    <t>Overtime</t>
    <phoneticPr fontId="3" type="noConversion"/>
  </si>
  <si>
    <t xml:space="preserve">TOTAL DIRECT COSTS </t>
    <phoneticPr fontId="3" type="noConversion"/>
  </si>
  <si>
    <t>Indirect Costs</t>
    <phoneticPr fontId="3" type="noConversion"/>
  </si>
  <si>
    <t>Total Daily Rate/Budget</t>
    <phoneticPr fontId="3" type="noConversion"/>
  </si>
  <si>
    <t>Total NSF Projects</t>
    <phoneticPr fontId="3" type="noConversion"/>
  </si>
  <si>
    <t>Name of Principle Investigator (PI)</t>
    <phoneticPr fontId="3" type="noConversion"/>
  </si>
  <si>
    <t>Project Title</t>
    <phoneticPr fontId="3" type="noConversion"/>
  </si>
  <si>
    <t>NSF Grant or Proposal No.</t>
    <phoneticPr fontId="3" type="noConversion"/>
  </si>
  <si>
    <t>Total Award or Requested Amount</t>
    <phoneticPr fontId="3" type="noConversion"/>
  </si>
  <si>
    <t>Ship Requested</t>
    <phoneticPr fontId="3" type="noConversion"/>
  </si>
  <si>
    <t>National Science Foundation (NSF)</t>
    <phoneticPr fontId="3" type="noConversion"/>
  </si>
  <si>
    <t>Total ONR Projects</t>
    <phoneticPr fontId="3" type="noConversion"/>
  </si>
  <si>
    <t>National Oceanic and Atmospheric Administration (NOAA)</t>
    <phoneticPr fontId="3" type="noConversion"/>
  </si>
  <si>
    <t>Total NOAA Projects</t>
    <phoneticPr fontId="3" type="noConversion"/>
  </si>
  <si>
    <t>State or OTHER</t>
    <phoneticPr fontId="3" type="noConversion"/>
  </si>
  <si>
    <t>Section 5</t>
    <phoneticPr fontId="3" type="noConversion"/>
  </si>
  <si>
    <t>Principal Investigator</t>
  </si>
  <si>
    <t>State or OTHER</t>
    <phoneticPr fontId="3" type="noConversion"/>
  </si>
  <si>
    <t>Annual Research Support</t>
    <phoneticPr fontId="3" type="noConversion"/>
  </si>
  <si>
    <t>Current Year</t>
    <phoneticPr fontId="3" type="noConversion"/>
  </si>
  <si>
    <t>FTE</t>
    <phoneticPr fontId="3" type="noConversion"/>
  </si>
  <si>
    <t>Salaries</t>
    <phoneticPr fontId="3" type="noConversion"/>
  </si>
  <si>
    <t>Officers and Crew</t>
    <phoneticPr fontId="3" type="noConversion"/>
  </si>
  <si>
    <t>Total</t>
    <phoneticPr fontId="3" type="noConversion"/>
  </si>
  <si>
    <t>Section 4</t>
    <phoneticPr fontId="3" type="noConversion"/>
  </si>
  <si>
    <t>PERSONNEL, QUALITY OF SERVICE 
and TRAINING DATA</t>
    <phoneticPr fontId="3" type="noConversion"/>
  </si>
  <si>
    <t>Position</t>
    <phoneticPr fontId="3" type="noConversion"/>
  </si>
  <si>
    <t>A.  Officers and Crew</t>
    <phoneticPr fontId="3" type="noConversion"/>
  </si>
  <si>
    <t>Completed Training</t>
    <phoneticPr fontId="3" type="noConversion"/>
  </si>
  <si>
    <t>Salaries &amp; Benefits</t>
  </si>
  <si>
    <t>B. Professional and Administrative Marine Operations Staff</t>
    <phoneticPr fontId="3" type="noConversion"/>
  </si>
  <si>
    <t>C.  Other Shore Facility Staff</t>
    <phoneticPr fontId="3" type="noConversion"/>
  </si>
  <si>
    <t>Table 1C</t>
  </si>
  <si>
    <t>Table 1B</t>
  </si>
  <si>
    <t>Speed Log</t>
    <phoneticPr fontId="3" type="noConversion"/>
  </si>
  <si>
    <t>Brief Description:</t>
    <phoneticPr fontId="3" type="noConversion"/>
  </si>
  <si>
    <t>Future Upgrades/Refits</t>
    <phoneticPr fontId="3" type="noConversion"/>
  </si>
  <si>
    <t>Section 2</t>
    <phoneticPr fontId="3" type="noConversion"/>
  </si>
  <si>
    <t>gal/day transit</t>
    <phoneticPr fontId="3" type="noConversion"/>
  </si>
  <si>
    <t>DISPLACEMENT: (long tons)</t>
    <phoneticPr fontId="3" type="noConversion"/>
  </si>
  <si>
    <t>LABORATORIES: (sq.ft.)</t>
    <phoneticPr fontId="3" type="noConversion"/>
  </si>
  <si>
    <t>Main:</t>
    <phoneticPr fontId="3" type="noConversion"/>
  </si>
  <si>
    <t>Dry:</t>
    <phoneticPr fontId="3" type="noConversion"/>
  </si>
  <si>
    <t>Wet:</t>
    <phoneticPr fontId="3" type="noConversion"/>
  </si>
  <si>
    <t>Section 6</t>
    <phoneticPr fontId="3" type="noConversion"/>
  </si>
  <si>
    <t>DETAILED 4-YEAR BUDGET</t>
    <phoneticPr fontId="3" type="noConversion"/>
  </si>
  <si>
    <t>I</t>
    <phoneticPr fontId="3" type="noConversion"/>
  </si>
  <si>
    <t>Salaries &amp; Wages:</t>
    <phoneticPr fontId="3" type="noConversion"/>
  </si>
  <si>
    <t>A.</t>
    <phoneticPr fontId="3" type="noConversion"/>
  </si>
  <si>
    <t>Ship's Crew</t>
    <phoneticPr fontId="3" type="noConversion"/>
  </si>
  <si>
    <t>Regular Salaries</t>
    <phoneticPr fontId="3" type="noConversion"/>
  </si>
  <si>
    <t xml:space="preserve">1.b </t>
    <phoneticPr fontId="3" type="noConversion"/>
  </si>
  <si>
    <t>Relief Salaries</t>
    <phoneticPr fontId="3" type="noConversion"/>
  </si>
  <si>
    <t>Overtime</t>
    <phoneticPr fontId="3" type="noConversion"/>
  </si>
  <si>
    <t>Shore Leave (net)</t>
    <phoneticPr fontId="3" type="noConversion"/>
  </si>
  <si>
    <t>Total</t>
    <phoneticPr fontId="3" type="noConversion"/>
  </si>
  <si>
    <t>Total NOAA Projects</t>
    <phoneticPr fontId="3" type="noConversion"/>
  </si>
  <si>
    <t>Total ONR Projects</t>
    <phoneticPr fontId="3" type="noConversion"/>
  </si>
  <si>
    <t>TOTAL DAYS/COSTS</t>
    <phoneticPr fontId="3" type="noConversion"/>
  </si>
  <si>
    <t>Trainee(s)(#)</t>
  </si>
  <si>
    <t>Annual Research Support</t>
    <phoneticPr fontId="3" type="noConversion"/>
  </si>
  <si>
    <t>Ship Name</t>
    <phoneticPr fontId="3" type="noConversion"/>
  </si>
  <si>
    <t>Description</t>
  </si>
  <si>
    <t>Proposed Year</t>
  </si>
  <si>
    <t>Total</t>
  </si>
  <si>
    <t>Project Identification</t>
  </si>
  <si>
    <t>Total Costs</t>
  </si>
  <si>
    <t>2.</t>
  </si>
  <si>
    <t>3.</t>
  </si>
  <si>
    <t>4.</t>
  </si>
  <si>
    <t>1.</t>
  </si>
  <si>
    <t>F.</t>
  </si>
  <si>
    <t>G.</t>
  </si>
  <si>
    <t>H.</t>
  </si>
  <si>
    <t>Updated and/or Final</t>
  </si>
  <si>
    <t>Days at Sea</t>
  </si>
  <si>
    <t>NSF Portion</t>
  </si>
  <si>
    <t>*Less anticipated support from other sources</t>
  </si>
  <si>
    <t xml:space="preserve">Satellite </t>
    <phoneticPr fontId="3" type="noConversion"/>
  </si>
  <si>
    <t>VHF Marine Band</t>
    <phoneticPr fontId="3" type="noConversion"/>
  </si>
  <si>
    <t>Hydrographic</t>
    <phoneticPr fontId="3" type="noConversion"/>
  </si>
  <si>
    <t>Trawl</t>
    <phoneticPr fontId="3" type="noConversion"/>
  </si>
  <si>
    <t>Deck Equipment:</t>
    <phoneticPr fontId="3" type="noConversion"/>
  </si>
  <si>
    <t>Winches:</t>
    <phoneticPr fontId="3" type="noConversion"/>
  </si>
  <si>
    <t>Main Crane</t>
    <phoneticPr fontId="3" type="noConversion"/>
  </si>
  <si>
    <t>Air Tuggers</t>
    <phoneticPr fontId="3" type="noConversion"/>
  </si>
  <si>
    <t>Installed Scientific Equipment:</t>
    <phoneticPr fontId="3" type="noConversion"/>
  </si>
  <si>
    <t>SPEED:(knots)</t>
    <phoneticPr fontId="3" type="noConversion"/>
  </si>
  <si>
    <t>Cruising:</t>
    <phoneticPr fontId="3" type="noConversion"/>
  </si>
  <si>
    <t>Minimum:</t>
    <phoneticPr fontId="3" type="noConversion"/>
  </si>
  <si>
    <t>Full:</t>
    <phoneticPr fontId="3" type="noConversion"/>
  </si>
  <si>
    <t>LENGTH: (Length over all)</t>
    <phoneticPr fontId="3" type="noConversion"/>
  </si>
  <si>
    <t>CALL SIGN:</t>
    <phoneticPr fontId="3" type="noConversion"/>
  </si>
  <si>
    <t>BEAM:(extreme)</t>
    <phoneticPr fontId="3" type="noConversion"/>
  </si>
  <si>
    <t>Endurance: (Days, Limiting Factor)</t>
    <phoneticPr fontId="3" type="noConversion"/>
  </si>
  <si>
    <t>DRAFT:(max)</t>
    <phoneticPr fontId="3" type="noConversion"/>
  </si>
  <si>
    <t>RANGE: (days, limiting factor)</t>
    <phoneticPr fontId="3" type="noConversion"/>
  </si>
  <si>
    <t>GROSS TONNAGE: (tons)</t>
    <phoneticPr fontId="3" type="noConversion"/>
  </si>
  <si>
    <t>FUEL CAPACITY: (gals)</t>
    <phoneticPr fontId="3" type="noConversion"/>
  </si>
  <si>
    <t>Fuel Consumption</t>
    <phoneticPr fontId="3" type="noConversion"/>
  </si>
  <si>
    <t>Section 1</t>
    <phoneticPr fontId="3" type="noConversion"/>
  </si>
  <si>
    <t>Description of Research Vessel</t>
    <phoneticPr fontId="3" type="noConversion"/>
  </si>
  <si>
    <t>B.</t>
    <phoneticPr fontId="3" type="noConversion"/>
  </si>
  <si>
    <t>Marine Operations Staff</t>
    <phoneticPr fontId="3" type="noConversion"/>
  </si>
  <si>
    <t>Salaries</t>
    <phoneticPr fontId="3" type="noConversion"/>
  </si>
  <si>
    <t>Overtime, SeaPay</t>
    <phoneticPr fontId="3" type="noConversion"/>
  </si>
  <si>
    <t>Fringe Benefits</t>
  </si>
  <si>
    <t>Fringe Benefits</t>
    <phoneticPr fontId="3" type="noConversion"/>
  </si>
  <si>
    <t>Total</t>
    <phoneticPr fontId="3" type="noConversion"/>
  </si>
  <si>
    <t>II.</t>
    <phoneticPr fontId="3" type="noConversion"/>
  </si>
  <si>
    <t>Repair Maintenance &amp; Overhaul</t>
    <phoneticPr fontId="3" type="noConversion"/>
  </si>
  <si>
    <t>A.</t>
    <phoneticPr fontId="3" type="noConversion"/>
  </si>
  <si>
    <t>Normal Maint. &amp; Repair</t>
    <phoneticPr fontId="3" type="noConversion"/>
  </si>
  <si>
    <t>B.</t>
    <phoneticPr fontId="3" type="noConversion"/>
  </si>
  <si>
    <t>Major Overhaul (Reserve)</t>
    <phoneticPr fontId="3" type="noConversion"/>
  </si>
  <si>
    <t>III.</t>
    <phoneticPr fontId="3" type="noConversion"/>
  </si>
  <si>
    <t>C.  Total</t>
    <phoneticPr fontId="3" type="noConversion"/>
  </si>
  <si>
    <t>Professional and Administrative Marine Operations Staff</t>
    <phoneticPr fontId="3" type="noConversion"/>
  </si>
  <si>
    <t>Other Shore Facility Staff</t>
    <phoneticPr fontId="3" type="noConversion"/>
  </si>
  <si>
    <t>Training</t>
    <phoneticPr fontId="3" type="noConversion"/>
  </si>
  <si>
    <t>Training Type</t>
  </si>
  <si>
    <t>Country</t>
    <phoneticPr fontId="3" type="noConversion"/>
  </si>
  <si>
    <t>Lead Time</t>
    <phoneticPr fontId="3" type="noConversion"/>
  </si>
  <si>
    <t>Requirements</t>
    <phoneticPr fontId="3" type="noConversion"/>
  </si>
  <si>
    <t>Notes</t>
    <phoneticPr fontId="3" type="noConversion"/>
  </si>
  <si>
    <t>Name</t>
    <phoneticPr fontId="3" type="noConversion"/>
  </si>
  <si>
    <t>Total FTE</t>
    <phoneticPr fontId="3" type="noConversion"/>
  </si>
  <si>
    <t>ADCP</t>
    <phoneticPr fontId="3" type="noConversion"/>
  </si>
  <si>
    <t>Data Acquisition System</t>
    <phoneticPr fontId="3" type="noConversion"/>
  </si>
  <si>
    <t>Vans:</t>
    <phoneticPr fontId="3" type="noConversion"/>
  </si>
  <si>
    <t>Section 1</t>
    <phoneticPr fontId="3" type="noConversion"/>
  </si>
  <si>
    <t>Scientific Capabilities</t>
    <phoneticPr fontId="3" type="noConversion"/>
  </si>
  <si>
    <t>GPS</t>
    <phoneticPr fontId="3" type="noConversion"/>
  </si>
  <si>
    <t>12 MONTH BUDGET</t>
    <phoneticPr fontId="3" type="noConversion"/>
  </si>
  <si>
    <t>Other Direct Costs</t>
    <phoneticPr fontId="3" type="noConversion"/>
  </si>
  <si>
    <t>Total Direct Costs</t>
    <phoneticPr fontId="3" type="noConversion"/>
  </si>
  <si>
    <t>Indirect Cost</t>
    <phoneticPr fontId="3" type="noConversion"/>
  </si>
  <si>
    <t>Rate:</t>
    <phoneticPr fontId="3" type="noConversion"/>
  </si>
  <si>
    <t>IDC Amount</t>
    <phoneticPr fontId="3" type="noConversion"/>
  </si>
  <si>
    <t>Total Cost</t>
    <phoneticPr fontId="3" type="noConversion"/>
  </si>
  <si>
    <t>*Itemize other support here:</t>
    <phoneticPr fontId="3" type="noConversion"/>
  </si>
  <si>
    <t>ONR</t>
    <phoneticPr fontId="3" type="noConversion"/>
  </si>
  <si>
    <t>NOAA</t>
    <phoneticPr fontId="3" type="noConversion"/>
  </si>
  <si>
    <t>State/Other</t>
    <phoneticPr fontId="3" type="noConversion"/>
  </si>
  <si>
    <t>Other Expenses</t>
    <phoneticPr fontId="3" type="noConversion"/>
  </si>
  <si>
    <t>A.</t>
    <phoneticPr fontId="3" type="noConversion"/>
  </si>
  <si>
    <t>Food</t>
    <phoneticPr fontId="3" type="noConversion"/>
  </si>
  <si>
    <t>Insurance</t>
    <phoneticPr fontId="3" type="noConversion"/>
  </si>
  <si>
    <t>Stores, Minor Ep., Supplies</t>
    <phoneticPr fontId="3" type="noConversion"/>
  </si>
  <si>
    <t>Travel</t>
    <phoneticPr fontId="3" type="noConversion"/>
  </si>
  <si>
    <t>Domestic</t>
    <phoneticPr fontId="3" type="noConversion"/>
  </si>
  <si>
    <t>Foreign</t>
    <phoneticPr fontId="3" type="noConversion"/>
  </si>
  <si>
    <t>Shore Facilities Support</t>
    <phoneticPr fontId="3" type="noConversion"/>
  </si>
  <si>
    <t>Miscellaneous</t>
    <phoneticPr fontId="3" type="noConversion"/>
  </si>
  <si>
    <t>Amortization</t>
    <phoneticPr fontId="3" type="noConversion"/>
  </si>
  <si>
    <t>Total Direct Costs</t>
    <phoneticPr fontId="3" type="noConversion"/>
  </si>
  <si>
    <t>Indirect Costs</t>
    <phoneticPr fontId="3" type="noConversion"/>
  </si>
  <si>
    <t>Rate</t>
    <phoneticPr fontId="3" type="noConversion"/>
  </si>
  <si>
    <t>Amount</t>
    <phoneticPr fontId="3" type="noConversion"/>
  </si>
  <si>
    <t xml:space="preserve">Total Operating Costs </t>
    <phoneticPr fontId="3" type="noConversion"/>
  </si>
  <si>
    <t>Miscellaneous Data</t>
    <phoneticPr fontId="3" type="noConversion"/>
  </si>
  <si>
    <t>A.</t>
    <phoneticPr fontId="3" type="noConversion"/>
  </si>
  <si>
    <t>Number of Cruises or Legs</t>
    <phoneticPr fontId="3" type="noConversion"/>
  </si>
  <si>
    <t>Operating Days</t>
    <phoneticPr fontId="3" type="noConversion"/>
  </si>
  <si>
    <t>Maintenance Days</t>
    <phoneticPr fontId="3" type="noConversion"/>
  </si>
  <si>
    <t>Days out of Service</t>
    <phoneticPr fontId="3" type="noConversion"/>
  </si>
  <si>
    <t>Daily Rate</t>
    <phoneticPr fontId="3" type="noConversion"/>
  </si>
  <si>
    <t>Date of Last Major Overhaul</t>
    <phoneticPr fontId="3" type="noConversion"/>
  </si>
  <si>
    <t>Expected Date of Next Major Overhaul</t>
    <phoneticPr fontId="3" type="noConversion"/>
  </si>
  <si>
    <t>CUMULATIVE SUMMARY BUDGET</t>
    <phoneticPr fontId="3" type="noConversion"/>
  </si>
  <si>
    <t>COMPLIMENT:</t>
    <phoneticPr fontId="3" type="noConversion"/>
  </si>
  <si>
    <t>SEWAGE SYSTEM:</t>
    <phoneticPr fontId="3" type="noConversion"/>
  </si>
  <si>
    <t># Crew:</t>
    <phoneticPr fontId="3" type="noConversion"/>
  </si>
  <si>
    <t>MSD: (gal/day)</t>
    <phoneticPr fontId="3" type="noConversion"/>
  </si>
  <si>
    <t># Technicians:</t>
    <phoneticPr fontId="3" type="noConversion"/>
  </si>
  <si>
    <t>Holding Tank:(gal)</t>
    <phoneticPr fontId="3" type="noConversion"/>
  </si>
  <si>
    <t># Scientific Personnel:</t>
    <phoneticPr fontId="3" type="noConversion"/>
  </si>
  <si>
    <t>INCINERATOR: (lbs/day)</t>
    <phoneticPr fontId="3" type="noConversion"/>
  </si>
  <si>
    <t>MAIN PROPULSION: (hp)</t>
    <phoneticPr fontId="3" type="noConversion"/>
  </si>
  <si>
    <t>PROPELLER(S): (number and type)</t>
    <phoneticPr fontId="3" type="noConversion"/>
  </si>
  <si>
    <t>Bow Thruster: (hp)</t>
    <phoneticPr fontId="3" type="noConversion"/>
  </si>
  <si>
    <t>FREEBOARD:</t>
    <phoneticPr fontId="3" type="noConversion"/>
  </si>
  <si>
    <t>GENERATOR(S): (kw)</t>
    <phoneticPr fontId="3" type="noConversion"/>
  </si>
  <si>
    <t>DOCUMENT/STATE I.D. #</t>
    <phoneticPr fontId="3" type="noConversion"/>
  </si>
  <si>
    <t>OWNERSHIP: Title held by</t>
    <phoneticPr fontId="3" type="noConversion"/>
  </si>
  <si>
    <t>BUILT/CONVERTED:(year)</t>
    <phoneticPr fontId="3" type="noConversion"/>
  </si>
  <si>
    <t>gal/day on station</t>
    <phoneticPr fontId="3" type="noConversion"/>
  </si>
  <si>
    <t>Navigation:</t>
    <phoneticPr fontId="3" type="noConversion"/>
  </si>
  <si>
    <t>Communication:</t>
    <phoneticPr fontId="3" type="noConversion"/>
  </si>
  <si>
    <t>Cellular Phone</t>
    <phoneticPr fontId="3" type="noConversion"/>
  </si>
  <si>
    <t>http://www.nsf.gov/geo/oce/programs/ips/index.jsp</t>
    <phoneticPr fontId="3" type="noConversion"/>
  </si>
  <si>
    <t>Proposed Training</t>
    <phoneticPr fontId="3" type="noConversion"/>
  </si>
  <si>
    <t>This Excel workbook contains templates for the required tables in the Ship Operations proposal (via separate worksheets).   Gray boxes indicate where a user should enter data.  White boxes often contain formulas to automatically calculate totals, etc.  In their current format, the tables can be copied/pasted into an MS Word document whose Right and Left margins are set to 1".</t>
    <phoneticPr fontId="3" type="noConversion"/>
  </si>
  <si>
    <t>- If rows are added, be sure to check the formulas. It is never a bad idea to check the formulas regardless.</t>
    <phoneticPr fontId="3" type="noConversion"/>
  </si>
  <si>
    <t>NOTE:</t>
    <phoneticPr fontId="3" type="noConversion"/>
  </si>
  <si>
    <t>- If changes are made to the colum widths, the tables may have difficulty fitting onto a page.</t>
    <phoneticPr fontId="3" type="noConversion"/>
  </si>
  <si>
    <t>Total State/Other</t>
    <phoneticPr fontId="3" type="noConversion"/>
  </si>
  <si>
    <t>Ship Operations Table Templates</t>
    <phoneticPr fontId="3" type="noConversion"/>
  </si>
  <si>
    <t>Total from other sources:</t>
    <phoneticPr fontId="3" type="noConversion"/>
  </si>
  <si>
    <t>Total NSF Cost</t>
    <phoneticPr fontId="3" type="noConversion"/>
  </si>
  <si>
    <t>Salaries and Wages</t>
    <phoneticPr fontId="3" type="noConversion"/>
  </si>
  <si>
    <t>Travel, foreign</t>
  </si>
  <si>
    <t>Other Direct costs</t>
  </si>
  <si>
    <t>Travel, domestic</t>
  </si>
  <si>
    <t>Indirect Costs</t>
    <phoneticPr fontId="3" type="noConversion"/>
  </si>
  <si>
    <t>Cost/Day</t>
    <phoneticPr fontId="3" type="noConversion"/>
  </si>
  <si>
    <t>Total Costs</t>
    <phoneticPr fontId="3" type="noConversion"/>
  </si>
  <si>
    <t xml:space="preserve">TOTAL DIRECT COSTS </t>
    <phoneticPr fontId="3" type="noConversion"/>
  </si>
  <si>
    <t>Trainee(s)(#)</t>
    <phoneticPr fontId="3" type="noConversion"/>
  </si>
  <si>
    <t>Training Type</t>
    <phoneticPr fontId="3" type="noConversion"/>
  </si>
  <si>
    <t>Tuition/Travel 
&amp; Per Diem</t>
    <phoneticPr fontId="3" type="noConversion"/>
  </si>
  <si>
    <t>V.</t>
  </si>
  <si>
    <t>VI.</t>
  </si>
  <si>
    <t xml:space="preserve">VII. </t>
  </si>
  <si>
    <t>Total NSF Funds Requested</t>
  </si>
  <si>
    <t>Actuals</t>
  </si>
  <si>
    <t>Proposed</t>
  </si>
  <si>
    <t>B.</t>
  </si>
  <si>
    <t>C.</t>
  </si>
  <si>
    <t>D.</t>
  </si>
  <si>
    <t>E.</t>
  </si>
  <si>
    <t>I.</t>
  </si>
  <si>
    <t>Provisional</t>
  </si>
  <si>
    <t>Home Port Days</t>
  </si>
  <si>
    <t>Provisional Ship Rate</t>
  </si>
  <si>
    <t>Final/Updated Ship Rate</t>
  </si>
  <si>
    <t>Provisional MOSA Rate</t>
  </si>
  <si>
    <t>Final/Updated MOSA Rate</t>
  </si>
  <si>
    <t>Provisional Home Port Rate</t>
  </si>
  <si>
    <t>Final/Updated Home Port Rate</t>
  </si>
  <si>
    <t>Cost of Ship time per Grant/Contract</t>
  </si>
  <si>
    <t># of Operational Days</t>
  </si>
  <si>
    <t># of Home Port Days</t>
  </si>
  <si>
    <t>Proposed Operations Rate</t>
  </si>
  <si>
    <t>Proposed MOSA Rate (see MOSA appendix)</t>
  </si>
  <si>
    <t>Proposed Home Port Rate</t>
  </si>
  <si>
    <t>Proposed Daily Rate</t>
  </si>
  <si>
    <t>MOSA via day rate</t>
  </si>
  <si>
    <t>Table 1A</t>
  </si>
  <si>
    <t>Fuel</t>
  </si>
  <si>
    <t>Lube Oil</t>
  </si>
  <si>
    <t>Ship Operations of the U.S. Academic Research Fleet (ARF) Vessels NSF 23-599</t>
  </si>
  <si>
    <t xml:space="preserve">- This document contains  tempate table for the Ship Ops Proposal </t>
  </si>
  <si>
    <t>CY 202X</t>
  </si>
  <si>
    <t>Ship Portion FTE (Former  CY)</t>
  </si>
  <si>
    <t>Ship Portion FTE (Current CY)</t>
  </si>
  <si>
    <t>SHIPTIME COSTS PER PROJECT CY 202X (Current Year)</t>
  </si>
  <si>
    <t>Actual/updated estimate  202X Carryforward from immediate past year</t>
  </si>
  <si>
    <t xml:space="preserve">(Name of Vessel) </t>
  </si>
  <si>
    <t>(Add additinally information as needed)</t>
  </si>
  <si>
    <t>LIST OF NSF PROJECTS REQUESTING SHIP TIME IN CY 202X</t>
  </si>
  <si>
    <t>Active (Funded) NSF Awards for Current Year  (202X)</t>
  </si>
  <si>
    <t>Proposals Under NSF Review for current Year  (202X)</t>
  </si>
  <si>
    <t xml:space="preserve">Effective Dates (estimate) </t>
  </si>
  <si>
    <t xml:space="preserve">Section 3 </t>
  </si>
  <si>
    <t xml:space="preserve">   List of Clearance and Time Line for Requesting Approval for current year</t>
  </si>
  <si>
    <t>Insert past year and current year UNOLS PDF schedules with appropriate cruise funding noted.</t>
  </si>
  <si>
    <t>The following is a list of training completed in the past year (CY 202X), current year (CY 202X) and estimated training costs including travel and per diem, for crew members and support staff.</t>
  </si>
  <si>
    <t xml:space="preserve"> CY 202X  (Past Year)</t>
  </si>
  <si>
    <t>CY 2019 (Propose/Current Year)</t>
  </si>
  <si>
    <t>CY 2024</t>
  </si>
  <si>
    <t>CY 2023</t>
  </si>
  <si>
    <t>CY 2022</t>
  </si>
  <si>
    <t>CY 2021</t>
  </si>
  <si>
    <t>(Provides the MOSA Rate)</t>
  </si>
  <si>
    <t xml:space="preserve">MOSA Costs </t>
  </si>
  <si>
    <t xml:space="preserve">Total </t>
  </si>
  <si>
    <t xml:space="preserve">(shift by one year annually) </t>
  </si>
  <si>
    <t>Updated Estimated</t>
  </si>
  <si>
    <t>(from line 25)</t>
  </si>
  <si>
    <t>(needs to match Section 5)</t>
  </si>
  <si>
    <t>Salaries &amp; Wages &amp; Overtime</t>
  </si>
  <si>
    <t xml:space="preserve">Section 11 </t>
  </si>
  <si>
    <t xml:space="preserve">Travel (Foreign &amp; Domestic) </t>
  </si>
  <si>
    <t>(Carrry forward should be reflected in Section 5 IC)</t>
  </si>
  <si>
    <t>Number of FTEs in the proposal</t>
  </si>
  <si>
    <t>Miscelleanous summary:</t>
  </si>
  <si>
    <t xml:space="preserve">(Any direct funding outside the day rate would be included after the total) </t>
  </si>
  <si>
    <t xml:space="preserve">Grand Total of NSF Request: </t>
  </si>
  <si>
    <r>
      <t xml:space="preserve">Estimated costs for  </t>
    </r>
    <r>
      <rPr>
        <b/>
        <sz val="12"/>
        <rFont val="Avenir Light"/>
        <family val="2"/>
      </rPr>
      <t>R/V (</t>
    </r>
    <r>
      <rPr>
        <b/>
        <i/>
        <sz val="12"/>
        <rFont val="Avenir Light"/>
        <family val="2"/>
      </rPr>
      <t>Name of Vessel</t>
    </r>
    <r>
      <rPr>
        <b/>
        <sz val="12"/>
        <rFont val="Avenir Light"/>
        <family val="2"/>
      </rPr>
      <t xml:space="preserve">) </t>
    </r>
    <r>
      <rPr>
        <sz val="12"/>
        <rFont val="Avenir Light"/>
        <family val="2"/>
      </rPr>
      <t>for the period:</t>
    </r>
  </si>
  <si>
    <t>Total Number of NSF days  (Sea/home port)</t>
  </si>
  <si>
    <t xml:space="preserve">Provisional Day Rate: </t>
  </si>
  <si>
    <t xml:space="preserve">Provisional MOSA Rate: </t>
  </si>
  <si>
    <t xml:space="preserve">Provisional Home Port Rate: </t>
  </si>
  <si>
    <t xml:space="preserve">MOSA </t>
  </si>
  <si>
    <t xml:space="preserve">(From Section 6) </t>
  </si>
  <si>
    <t>OCE xxx</t>
  </si>
  <si>
    <t>OCE xyz</t>
  </si>
  <si>
    <t>(sample)</t>
  </si>
  <si>
    <t xml:space="preserve">SAMPLE </t>
  </si>
  <si>
    <t xml:space="preserve"> SAMPLE </t>
  </si>
  <si>
    <t>(IDC excludes MOSA and Fuel)</t>
  </si>
  <si>
    <t>Section 5 IC</t>
  </si>
  <si>
    <t>Section 5 IB</t>
  </si>
  <si>
    <t>Section 5 IA</t>
  </si>
  <si>
    <t>(w/o MOSA)</t>
  </si>
  <si>
    <t>(cross check)</t>
  </si>
  <si>
    <t>(keep Carry forward out of  the total costs calcuation below)</t>
  </si>
  <si>
    <t xml:space="preserve">(This needs to match Section 11 total NSF Request) </t>
  </si>
  <si>
    <t xml:space="preserve">Fuel/Lube </t>
  </si>
  <si>
    <t xml:space="preserve">Food </t>
  </si>
  <si>
    <t>(Cross check formaula- leave out)</t>
  </si>
  <si>
    <t xml:space="preserve">home port recovery </t>
  </si>
  <si>
    <t>(note: only one year sample is provided and formulas may need to be populated across)</t>
  </si>
  <si>
    <t>(This checks with section 5)</t>
  </si>
  <si>
    <t>and formulas may need to be populated across)</t>
  </si>
  <si>
    <t>CY2022</t>
  </si>
  <si>
    <t>CY2020</t>
  </si>
  <si>
    <t xml:space="preserve">(note: only two year sample is provided </t>
  </si>
  <si>
    <t xml:space="preserve">Anticipated carrryforward into next CY </t>
  </si>
  <si>
    <t>(note:  formulas may need to be populated across)</t>
  </si>
  <si>
    <t>(This should equal zero)</t>
  </si>
  <si>
    <t>Note:</t>
  </si>
  <si>
    <t>January 1, 2024- December 31, 2024</t>
  </si>
  <si>
    <t>#Less anticipated NSF carry forward from 2023</t>
  </si>
  <si>
    <t>(populate from Section 5IC and Section 6)</t>
  </si>
  <si>
    <t>5IC</t>
  </si>
  <si>
    <t>5IB</t>
  </si>
  <si>
    <t xml:space="preserve">5IA </t>
  </si>
  <si>
    <t>18/3</t>
  </si>
  <si>
    <t>(rounding error, add back in)</t>
  </si>
  <si>
    <t>(from Section 5 &amp; 6)</t>
  </si>
  <si>
    <t>SUMMARY:</t>
  </si>
  <si>
    <t>MOSA Cycle 1</t>
  </si>
  <si>
    <t>MOSA Cycle 2</t>
  </si>
  <si>
    <t>Provisional Rate</t>
  </si>
  <si>
    <t>Final Rate</t>
  </si>
  <si>
    <t>MOSA Ending Balance</t>
  </si>
  <si>
    <t>ASSUMPTIONS:</t>
  </si>
  <si>
    <t>TO SEE THE IMPACT OF CHANGES TO ASSUMPTIONS, PLEASE MAKE THE CHANGES IN THE ORANGE CELLS BELOW AND NOT IN THE INDIVIDUAL TABS!</t>
  </si>
  <si>
    <t>Provisional Days</t>
  </si>
  <si>
    <t>Final Days</t>
  </si>
  <si>
    <t>Estimated Costs</t>
  </si>
  <si>
    <t>Final Costs</t>
  </si>
  <si>
    <t>Starting Balance</t>
  </si>
  <si>
    <t>APPENDIX 2: MAJOR OVERHAUL STABILIZATION ACCOUNT</t>
  </si>
  <si>
    <t>Summary of MOSA reserve account- overhaul costs and annual MOSA accrual.</t>
  </si>
  <si>
    <t>Dry-Dock</t>
  </si>
  <si>
    <t>Shipyard</t>
  </si>
  <si>
    <t>Dry dock</t>
  </si>
  <si>
    <t>Rate Calculation</t>
  </si>
  <si>
    <t>Starting balance</t>
  </si>
  <si>
    <t>Costs (Actuals/Projections)</t>
  </si>
  <si>
    <t>MOSA Contribution</t>
  </si>
  <si>
    <t>End of year balance</t>
  </si>
  <si>
    <t>Number of charge days</t>
  </si>
  <si>
    <t xml:space="preserve">Fixed MOSA pd rate </t>
  </si>
  <si>
    <t>Hull/Structure</t>
  </si>
  <si>
    <t>Shipyard Dry-docking &amp; Regulatory Inspections</t>
  </si>
  <si>
    <t xml:space="preserve">Shipyard Spec development </t>
  </si>
  <si>
    <t>Purcahse Z-drives for 2020 Shipyard</t>
  </si>
  <si>
    <t xml:space="preserve">Z-drive maintenance </t>
  </si>
  <si>
    <t xml:space="preserve">Haul Out / Bottom Paint </t>
  </si>
  <si>
    <t xml:space="preserve">Top Sides Prep and Paint </t>
  </si>
  <si>
    <t xml:space="preserve">Sandblast Deck and House and Paint </t>
  </si>
  <si>
    <t>Winch Overhaul</t>
  </si>
  <si>
    <t xml:space="preserve">Clean and Paint Tanks </t>
  </si>
  <si>
    <t>Zinc Replacement</t>
  </si>
  <si>
    <t>Sea Valves</t>
  </si>
  <si>
    <t>Anchor and Chains</t>
  </si>
  <si>
    <t>Watertight doors replacements</t>
  </si>
  <si>
    <t>Boat Davit Maintenance</t>
  </si>
  <si>
    <t xml:space="preserve">Install BWTS </t>
  </si>
  <si>
    <t>Machinery</t>
  </si>
  <si>
    <t xml:space="preserve">Main Engine Overhaul </t>
  </si>
  <si>
    <t>Bow Thruster</t>
  </si>
  <si>
    <t xml:space="preserve">Generator </t>
  </si>
  <si>
    <t>Main Crane</t>
  </si>
  <si>
    <t>HVAC upgrades</t>
  </si>
  <si>
    <t>Heat Exchanges</t>
  </si>
  <si>
    <t>Weight Handling gear maintenance/testing</t>
  </si>
  <si>
    <t xml:space="preserve">Overhaul A/J Frame </t>
  </si>
  <si>
    <t>Electrical</t>
  </si>
  <si>
    <t xml:space="preserve">Clean power MG set maintenance </t>
  </si>
  <si>
    <t>Generator Switchboards</t>
  </si>
  <si>
    <t>Piping/Water Systems</t>
  </si>
  <si>
    <t>pump overhauls</t>
  </si>
  <si>
    <t>Science S/W piping replacement</t>
  </si>
  <si>
    <t>Electronics</t>
  </si>
  <si>
    <t>Radar updates</t>
  </si>
  <si>
    <t>Echo sounders and speed log</t>
  </si>
  <si>
    <t>Fire and Safety</t>
  </si>
  <si>
    <t>Hydrotest of semi-portable CO2 cylinders</t>
  </si>
  <si>
    <t>Habitability</t>
  </si>
  <si>
    <t>Galley Equipment improvements</t>
  </si>
  <si>
    <t xml:space="preserve">Rehab Accommodations </t>
  </si>
  <si>
    <t>Certifications</t>
  </si>
  <si>
    <t xml:space="preserve">ABS Hull Integrity </t>
  </si>
  <si>
    <t>ABS Loadline</t>
  </si>
  <si>
    <t xml:space="preserve">TOTALS </t>
  </si>
  <si>
    <t>Summary of MOSA reserve account</t>
  </si>
  <si>
    <t>Don't change assumptions on this page -- use the "Summary &amp; Input" tab!</t>
  </si>
  <si>
    <r>
      <t xml:space="preserve">CY 2025 </t>
    </r>
    <r>
      <rPr>
        <i/>
        <sz val="14"/>
        <color rgb="FF000000"/>
        <rFont val="Avenir Book"/>
        <family val="2"/>
      </rPr>
      <t>projection</t>
    </r>
  </si>
  <si>
    <r>
      <t xml:space="preserve">CY 2026 </t>
    </r>
    <r>
      <rPr>
        <i/>
        <sz val="14"/>
        <color rgb="FF000000"/>
        <rFont val="Avenir Book"/>
        <family val="2"/>
      </rPr>
      <t>projection</t>
    </r>
  </si>
  <si>
    <r>
      <t xml:space="preserve">CY 2027 </t>
    </r>
    <r>
      <rPr>
        <i/>
        <sz val="14"/>
        <color rgb="FF000000"/>
        <rFont val="Avenir Book"/>
        <family val="2"/>
      </rPr>
      <t>projection</t>
    </r>
  </si>
  <si>
    <t>2018 Provisional Rate</t>
  </si>
  <si>
    <t>a</t>
  </si>
  <si>
    <t>5 Year Total Costs - estimated*</t>
  </si>
  <si>
    <t>b</t>
  </si>
  <si>
    <t>5 Year Total Ship Days - estimated*</t>
  </si>
  <si>
    <t>(a / b)</t>
  </si>
  <si>
    <t>*</t>
  </si>
  <si>
    <t xml:space="preserve">The appropriate MOSA cycle shall be </t>
  </si>
  <si>
    <t>MOSA Rate</t>
  </si>
  <si>
    <t>agreed upon by the Operator and NSF</t>
  </si>
  <si>
    <t>2018 Final Rate</t>
  </si>
  <si>
    <t>c</t>
  </si>
  <si>
    <t>Total Expected MOSA Contribution</t>
  </si>
  <si>
    <t>d</t>
  </si>
  <si>
    <t>Current Year Cost Overrun</t>
  </si>
  <si>
    <t>e</t>
  </si>
  <si>
    <t>Actual Number of Charge Days</t>
  </si>
  <si>
    <t>((c+d)/e)</t>
  </si>
  <si>
    <t>CY 2022 Actuals</t>
  </si>
  <si>
    <t>CY 2023 projection</t>
  </si>
  <si>
    <t>CY 2024 projection</t>
  </si>
  <si>
    <t>CY 2025 projection</t>
  </si>
  <si>
    <t>CY 2026 projection</t>
  </si>
  <si>
    <t>CY 2027 projection</t>
  </si>
  <si>
    <r>
      <t>CY 2023</t>
    </r>
    <r>
      <rPr>
        <i/>
        <sz val="14"/>
        <color rgb="FF000000"/>
        <rFont val="Avenir Book"/>
        <family val="2"/>
      </rPr>
      <t xml:space="preserve"> Provisional</t>
    </r>
  </si>
  <si>
    <t>CY 2023   Final</t>
  </si>
  <si>
    <t>CY 2024 Provisional</t>
  </si>
  <si>
    <r>
      <t xml:space="preserve">CY 2028 </t>
    </r>
    <r>
      <rPr>
        <i/>
        <sz val="14"/>
        <color rgb="FF000000"/>
        <rFont val="Avenir Book"/>
        <family val="2"/>
      </rPr>
      <t>projection</t>
    </r>
  </si>
  <si>
    <t>(Leave out but use to cross check for #s)</t>
  </si>
  <si>
    <t>(cross check with cell C69 -This should equal zero)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</si>
</sst>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[Red]\-&quot;$&quot;#,##0"/>
    <numFmt numFmtId="165" formatCode="&quot;$&quot;#,##0.00"/>
    <numFmt numFmtId="166" formatCode="0.000%"/>
    <numFmt numFmtId="167" formatCode="_(&quot;$&quot;* #,##0_);_(&quot;$&quot;* \(#,##0\);_(&quot;$&quot;* &quot;-&quot;??_);_(@_)"/>
    <numFmt numFmtId="168" formatCode="&quot;$&quot;#,##0"/>
    <numFmt numFmtId="169" formatCode="_(* #,##0_);_(* \(#,##0\);_(* &quot;-&quot;??_);_(@_)"/>
  </numFmts>
  <fonts count="87">
    <font>
      <sz val="10"/>
      <name val="Verdana"/>
    </font>
    <font>
      <i/>
      <sz val="10"/>
      <name val="Verdana"/>
      <family val="2"/>
    </font>
    <font>
      <sz val="10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sz val="12"/>
      <name val="Verdana"/>
      <family val="2"/>
    </font>
    <font>
      <i/>
      <sz val="12"/>
      <name val="Verdana"/>
      <family val="2"/>
    </font>
    <font>
      <b/>
      <sz val="12"/>
      <name val="Verdana"/>
      <family val="2"/>
    </font>
    <font>
      <u/>
      <sz val="10"/>
      <color indexed="12"/>
      <name val="Verdana"/>
      <family val="2"/>
    </font>
    <font>
      <u/>
      <sz val="10"/>
      <color indexed="20"/>
      <name val="Verdana"/>
      <family val="2"/>
    </font>
    <font>
      <sz val="10"/>
      <name val="Times New Roman"/>
      <family val="1"/>
    </font>
    <font>
      <b/>
      <sz val="11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9"/>
      <name val="Times New Roman"/>
      <family val="1"/>
    </font>
    <font>
      <u/>
      <sz val="10"/>
      <color theme="11"/>
      <name val="Verdana"/>
      <family val="2"/>
    </font>
    <font>
      <i/>
      <sz val="12"/>
      <color rgb="FFFF0000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i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Verdana"/>
      <family val="2"/>
    </font>
    <font>
      <sz val="12"/>
      <color rgb="FF9C0006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0000"/>
      <name val="Avenir Light"/>
      <family val="2"/>
    </font>
    <font>
      <b/>
      <sz val="16"/>
      <name val="Avenir Light"/>
      <family val="2"/>
    </font>
    <font>
      <sz val="10"/>
      <name val="Avenir Light"/>
      <family val="2"/>
    </font>
    <font>
      <b/>
      <sz val="14"/>
      <name val="Avenir Light"/>
      <family val="2"/>
    </font>
    <font>
      <b/>
      <i/>
      <sz val="12"/>
      <color theme="3" tint="0.39997558519241921"/>
      <name val="Avenir Light"/>
      <family val="2"/>
    </font>
    <font>
      <sz val="12"/>
      <name val="Avenir Light"/>
      <family val="2"/>
    </font>
    <font>
      <b/>
      <sz val="16"/>
      <name val="Avenir Book"/>
      <family val="2"/>
    </font>
    <font>
      <sz val="10"/>
      <name val="Avenir Book"/>
      <family val="2"/>
    </font>
    <font>
      <b/>
      <sz val="14"/>
      <name val="Avenir Book"/>
      <family val="2"/>
    </font>
    <font>
      <i/>
      <sz val="10"/>
      <color rgb="FFFF0000"/>
      <name val="Avenir Book"/>
      <family val="2"/>
    </font>
    <font>
      <b/>
      <i/>
      <sz val="10"/>
      <color rgb="FFFF0000"/>
      <name val="Verdana"/>
      <family val="2"/>
    </font>
    <font>
      <b/>
      <i/>
      <sz val="12"/>
      <name val="Avenir Light"/>
      <family val="2"/>
    </font>
    <font>
      <i/>
      <sz val="12"/>
      <name val="Avenir Light"/>
      <family val="2"/>
    </font>
    <font>
      <b/>
      <sz val="11"/>
      <name val="Avenir Light"/>
      <family val="2"/>
    </font>
    <font>
      <sz val="11"/>
      <name val="Avenir Light"/>
      <family val="2"/>
    </font>
    <font>
      <i/>
      <sz val="11"/>
      <name val="Avenir Light"/>
      <family val="2"/>
    </font>
    <font>
      <i/>
      <sz val="10"/>
      <name val="Avenir Light"/>
      <family val="2"/>
    </font>
    <font>
      <b/>
      <i/>
      <sz val="11"/>
      <name val="Avenir Light"/>
      <family val="2"/>
    </font>
    <font>
      <b/>
      <sz val="10"/>
      <name val="Avenir Light"/>
      <family val="2"/>
    </font>
    <font>
      <b/>
      <sz val="12"/>
      <name val="Avenir Light"/>
      <family val="2"/>
    </font>
    <font>
      <i/>
      <sz val="10"/>
      <color rgb="FFFF0000"/>
      <name val="Avenir Light"/>
      <family val="2"/>
    </font>
    <font>
      <i/>
      <sz val="11"/>
      <color rgb="FFFF0000"/>
      <name val="Avenir Light"/>
      <family val="2"/>
    </font>
    <font>
      <i/>
      <sz val="10"/>
      <color rgb="FFFF0000"/>
      <name val="Verdana"/>
      <family val="2"/>
    </font>
    <font>
      <b/>
      <sz val="18"/>
      <color rgb="FFFF0000"/>
      <name val="Avenir Light"/>
      <family val="2"/>
    </font>
    <font>
      <b/>
      <sz val="14"/>
      <color rgb="FFFF0000"/>
      <name val="Avenir Light"/>
      <family val="2"/>
    </font>
    <font>
      <sz val="10"/>
      <color theme="4"/>
      <name val="Avenir Light"/>
      <family val="2"/>
    </font>
    <font>
      <b/>
      <sz val="10"/>
      <color theme="4"/>
      <name val="Avenir Light"/>
      <family val="2"/>
    </font>
    <font>
      <i/>
      <sz val="10"/>
      <color rgb="FFFF0000"/>
      <name val="Times New Roman"/>
      <family val="1"/>
    </font>
    <font>
      <sz val="11"/>
      <color rgb="FFFF0000"/>
      <name val="Avenir Light Oblique"/>
    </font>
    <font>
      <sz val="10"/>
      <color theme="3" tint="0.39997558519241921"/>
      <name val="Avenir Light"/>
      <family val="2"/>
    </font>
    <font>
      <b/>
      <sz val="10"/>
      <color theme="3" tint="0.39997558519241921"/>
      <name val="Avenir Light"/>
      <family val="2"/>
    </font>
    <font>
      <sz val="11"/>
      <color theme="1"/>
      <name val="Avenir Light"/>
      <family val="2"/>
    </font>
    <font>
      <sz val="9"/>
      <name val="Avenir Light"/>
      <family val="2"/>
    </font>
    <font>
      <b/>
      <i/>
      <sz val="10"/>
      <color rgb="FFFF0000"/>
      <name val="Avenir Light"/>
      <family val="2"/>
    </font>
    <font>
      <i/>
      <sz val="14"/>
      <color rgb="FFFF0000"/>
      <name val="Avenir Light"/>
      <family val="2"/>
    </font>
    <font>
      <i/>
      <sz val="9"/>
      <color rgb="FFFF0000"/>
      <name val="Verdana"/>
      <family val="2"/>
    </font>
    <font>
      <i/>
      <sz val="8"/>
      <color rgb="FFFF0000"/>
      <name val="Avenir Light"/>
      <family val="2"/>
    </font>
    <font>
      <sz val="12"/>
      <color theme="0" tint="-0.34998626667073579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4"/>
      <color theme="1"/>
      <name val="Avenir Book"/>
      <family val="2"/>
    </font>
    <font>
      <sz val="14"/>
      <color theme="1"/>
      <name val="Avenir Book"/>
      <family val="2"/>
    </font>
    <font>
      <i/>
      <sz val="14"/>
      <color theme="1"/>
      <name val="Avenir Book"/>
      <family val="2"/>
    </font>
    <font>
      <sz val="14"/>
      <color rgb="FF000000"/>
      <name val="Avenir Book"/>
      <family val="2"/>
    </font>
    <font>
      <sz val="14"/>
      <color rgb="FF000000"/>
      <name val="Avenir Light"/>
      <family val="2"/>
    </font>
    <font>
      <sz val="14"/>
      <color theme="1"/>
      <name val="Avenir Light"/>
      <family val="2"/>
    </font>
    <font>
      <b/>
      <sz val="14"/>
      <color rgb="FF000000"/>
      <name val="Avenir Book"/>
      <family val="2"/>
    </font>
    <font>
      <i/>
      <sz val="12"/>
      <color rgb="FFFF0000"/>
      <name val="Avenir Book"/>
      <family val="2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  <font>
      <sz val="14"/>
      <color rgb="FFFF0000"/>
      <name val="Calibri"/>
      <family val="2"/>
    </font>
    <font>
      <sz val="14"/>
      <color rgb="FFFF0000"/>
      <name val="Calibri"/>
      <family val="2"/>
      <scheme val="minor"/>
    </font>
    <font>
      <i/>
      <sz val="14"/>
      <color rgb="FF000000"/>
      <name val="Avenir Book"/>
      <family val="2"/>
    </font>
    <font>
      <sz val="12"/>
      <color theme="4"/>
      <name val="Avenir Book"/>
      <family val="2"/>
    </font>
    <font>
      <sz val="6"/>
      <color rgb="FFFF0000"/>
      <name val="Calibri"/>
      <family val="2"/>
      <scheme val="minor"/>
    </font>
    <font>
      <b/>
      <i/>
      <sz val="10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00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4" fillId="5" borderId="0" applyNumberFormat="0" applyBorder="0" applyAlignment="0" applyProtection="0"/>
    <xf numFmtId="0" fontId="25" fillId="6" borderId="45" applyNumberFormat="0" applyAlignment="0" applyProtection="0"/>
    <xf numFmtId="0" fontId="27" fillId="0" borderId="0" applyNumberFormat="0" applyFill="0" applyBorder="0" applyAlignment="0" applyProtection="0"/>
  </cellStyleXfs>
  <cellXfs count="503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vertical="top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5" fillId="0" borderId="0" xfId="0" quotePrefix="1" applyFont="1"/>
    <xf numFmtId="0" fontId="0" fillId="0" borderId="0" xfId="0" applyAlignment="1">
      <alignment wrapText="1"/>
    </xf>
    <xf numFmtId="44" fontId="0" fillId="0" borderId="0" xfId="0" applyNumberFormat="1"/>
    <xf numFmtId="0" fontId="10" fillId="0" borderId="0" xfId="0" applyFont="1"/>
    <xf numFmtId="0" fontId="13" fillId="0" borderId="0" xfId="0" applyFont="1"/>
    <xf numFmtId="44" fontId="13" fillId="0" borderId="0" xfId="0" applyNumberFormat="1" applyFont="1"/>
    <xf numFmtId="0" fontId="11" fillId="0" borderId="0" xfId="0" applyFont="1"/>
    <xf numFmtId="0" fontId="13" fillId="0" borderId="0" xfId="0" applyFont="1" applyAlignment="1">
      <alignment vertical="top" wrapText="1"/>
    </xf>
    <xf numFmtId="44" fontId="10" fillId="0" borderId="0" xfId="1" applyFont="1"/>
    <xf numFmtId="0" fontId="13" fillId="2" borderId="9" xfId="0" applyFont="1" applyFill="1" applyBorder="1" applyAlignment="1">
      <alignment wrapText="1"/>
    </xf>
    <xf numFmtId="165" fontId="13" fillId="0" borderId="0" xfId="0" applyNumberFormat="1" applyFont="1"/>
    <xf numFmtId="44" fontId="10" fillId="0" borderId="0" xfId="0" applyNumberFormat="1" applyFont="1"/>
    <xf numFmtId="37" fontId="13" fillId="0" borderId="0" xfId="5" applyNumberFormat="1" applyFont="1"/>
    <xf numFmtId="37" fontId="13" fillId="0" borderId="0" xfId="5" applyNumberFormat="1" applyFont="1" applyAlignment="1">
      <alignment vertical="top"/>
    </xf>
    <xf numFmtId="0" fontId="0" fillId="0" borderId="0" xfId="0" applyAlignment="1">
      <alignment vertical="top"/>
    </xf>
    <xf numFmtId="0" fontId="10" fillId="3" borderId="0" xfId="0" applyFont="1" applyFill="1"/>
    <xf numFmtId="0" fontId="10" fillId="3" borderId="44" xfId="0" applyFont="1" applyFill="1" applyBorder="1"/>
    <xf numFmtId="37" fontId="13" fillId="0" borderId="0" xfId="5" applyNumberFormat="1" applyFont="1" applyAlignment="1">
      <alignment wrapText="1"/>
    </xf>
    <xf numFmtId="37" fontId="18" fillId="0" borderId="0" xfId="5" applyNumberFormat="1" applyFont="1"/>
    <xf numFmtId="0" fontId="18" fillId="0" borderId="0" xfId="0" applyFont="1"/>
    <xf numFmtId="37" fontId="13" fillId="0" borderId="0" xfId="5" quotePrefix="1" applyNumberFormat="1" applyFont="1" applyFill="1" applyBorder="1" applyAlignment="1">
      <alignment horizontal="right"/>
    </xf>
    <xf numFmtId="0" fontId="13" fillId="0" borderId="0" xfId="5" quotePrefix="1" applyNumberFormat="1" applyFont="1" applyFill="1" applyBorder="1" applyAlignment="1">
      <alignment horizontal="right"/>
    </xf>
    <xf numFmtId="0" fontId="19" fillId="0" borderId="0" xfId="0" applyFont="1"/>
    <xf numFmtId="0" fontId="20" fillId="0" borderId="0" xfId="0" applyFont="1" applyAlignment="1">
      <alignment horizontal="right"/>
    </xf>
    <xf numFmtId="0" fontId="14" fillId="0" borderId="0" xfId="0" applyFont="1" applyAlignment="1">
      <alignment horizontal="center" vertical="top" wrapText="1"/>
    </xf>
    <xf numFmtId="44" fontId="14" fillId="0" borderId="0" xfId="0" applyNumberFormat="1" applyFont="1" applyAlignment="1">
      <alignment horizontal="center" vertical="center" wrapText="1"/>
    </xf>
    <xf numFmtId="44" fontId="14" fillId="0" borderId="8" xfId="0" applyNumberFormat="1" applyFont="1" applyBorder="1" applyAlignment="1">
      <alignment horizontal="center" vertical="center" wrapText="1"/>
    </xf>
    <xf numFmtId="44" fontId="21" fillId="0" borderId="0" xfId="0" applyNumberFormat="1" applyFont="1"/>
    <xf numFmtId="0" fontId="22" fillId="0" borderId="0" xfId="0" applyFont="1"/>
    <xf numFmtId="166" fontId="10" fillId="0" borderId="0" xfId="2" applyNumberFormat="1" applyFont="1"/>
    <xf numFmtId="0" fontId="23" fillId="0" borderId="0" xfId="0" applyFont="1" applyAlignment="1">
      <alignment horizontal="center"/>
    </xf>
    <xf numFmtId="0" fontId="23" fillId="0" borderId="0" xfId="0" applyFont="1"/>
    <xf numFmtId="43" fontId="13" fillId="0" borderId="0" xfId="0" applyNumberFormat="1" applyFont="1"/>
    <xf numFmtId="0" fontId="0" fillId="0" borderId="5" xfId="0" applyBorder="1"/>
    <xf numFmtId="0" fontId="30" fillId="0" borderId="0" xfId="0" applyFont="1"/>
    <xf numFmtId="0" fontId="32" fillId="0" borderId="0" xfId="0" applyFont="1" applyAlignment="1">
      <alignment horizontal="center"/>
    </xf>
    <xf numFmtId="0" fontId="32" fillId="0" borderId="0" xfId="0" applyFont="1"/>
    <xf numFmtId="0" fontId="35" fillId="0" borderId="4" xfId="0" applyFont="1" applyBorder="1" applyAlignment="1">
      <alignment horizontal="right" vertical="top"/>
    </xf>
    <xf numFmtId="0" fontId="35" fillId="0" borderId="6" xfId="0" applyFont="1" applyBorder="1" applyAlignment="1">
      <alignment horizontal="right" vertical="top"/>
    </xf>
    <xf numFmtId="0" fontId="32" fillId="0" borderId="3" xfId="0" applyFont="1" applyBorder="1"/>
    <xf numFmtId="0" fontId="32" fillId="0" borderId="5" xfId="0" applyFont="1" applyBorder="1"/>
    <xf numFmtId="0" fontId="35" fillId="0" borderId="1" xfId="0" applyFont="1" applyBorder="1"/>
    <xf numFmtId="0" fontId="35" fillId="2" borderId="19" xfId="0" applyFont="1" applyFill="1" applyBorder="1"/>
    <xf numFmtId="0" fontId="35" fillId="0" borderId="4" xfId="0" applyFont="1" applyBorder="1" applyAlignment="1">
      <alignment horizontal="right"/>
    </xf>
    <xf numFmtId="0" fontId="35" fillId="2" borderId="15" xfId="0" applyFont="1" applyFill="1" applyBorder="1" applyAlignment="1">
      <alignment horizontal="center"/>
    </xf>
    <xf numFmtId="0" fontId="35" fillId="0" borderId="4" xfId="0" applyFont="1" applyBorder="1" applyAlignment="1">
      <alignment vertical="top" wrapText="1"/>
    </xf>
    <xf numFmtId="0" fontId="35" fillId="0" borderId="0" xfId="0" applyFont="1"/>
    <xf numFmtId="0" fontId="35" fillId="0" borderId="6" xfId="0" applyFont="1" applyBorder="1" applyAlignment="1">
      <alignment horizontal="right"/>
    </xf>
    <xf numFmtId="0" fontId="35" fillId="2" borderId="17" xfId="0" applyFont="1" applyFill="1" applyBorder="1" applyAlignment="1">
      <alignment horizontal="center"/>
    </xf>
    <xf numFmtId="0" fontId="35" fillId="2" borderId="21" xfId="0" applyFont="1" applyFill="1" applyBorder="1"/>
    <xf numFmtId="0" fontId="35" fillId="2" borderId="20" xfId="0" applyFont="1" applyFill="1" applyBorder="1"/>
    <xf numFmtId="0" fontId="35" fillId="0" borderId="3" xfId="0" applyFont="1" applyBorder="1"/>
    <xf numFmtId="0" fontId="40" fillId="0" borderId="0" xfId="0" applyFont="1"/>
    <xf numFmtId="0" fontId="42" fillId="0" borderId="0" xfId="0" applyFont="1"/>
    <xf numFmtId="0" fontId="35" fillId="0" borderId="9" xfId="0" applyFont="1" applyBorder="1" applyAlignment="1">
      <alignment vertical="top"/>
    </xf>
    <xf numFmtId="0" fontId="32" fillId="2" borderId="9" xfId="0" applyFont="1" applyFill="1" applyBorder="1" applyAlignment="1">
      <alignment wrapText="1"/>
    </xf>
    <xf numFmtId="0" fontId="35" fillId="0" borderId="0" xfId="0" applyFont="1" applyAlignment="1">
      <alignment vertical="top"/>
    </xf>
    <xf numFmtId="0" fontId="32" fillId="2" borderId="9" xfId="0" applyFont="1" applyFill="1" applyBorder="1"/>
    <xf numFmtId="0" fontId="35" fillId="0" borderId="9" xfId="0" applyFont="1" applyBorder="1" applyAlignment="1">
      <alignment vertical="top" wrapText="1"/>
    </xf>
    <xf numFmtId="0" fontId="44" fillId="0" borderId="0" xfId="0" applyFont="1"/>
    <xf numFmtId="0" fontId="45" fillId="0" borderId="0" xfId="0" applyFont="1"/>
    <xf numFmtId="0" fontId="44" fillId="3" borderId="9" xfId="0" applyFont="1" applyFill="1" applyBorder="1" applyAlignment="1">
      <alignment vertical="top" wrapText="1"/>
    </xf>
    <xf numFmtId="0" fontId="44" fillId="3" borderId="9" xfId="0" applyFont="1" applyFill="1" applyBorder="1" applyAlignment="1">
      <alignment horizontal="left" vertical="top" wrapText="1"/>
    </xf>
    <xf numFmtId="0" fontId="45" fillId="3" borderId="9" xfId="0" applyFont="1" applyFill="1" applyBorder="1" applyAlignment="1">
      <alignment horizontal="left" vertical="top"/>
    </xf>
    <xf numFmtId="0" fontId="32" fillId="2" borderId="9" xfId="0" applyFont="1" applyFill="1" applyBorder="1" applyAlignment="1">
      <alignment vertical="top" wrapText="1"/>
    </xf>
    <xf numFmtId="0" fontId="32" fillId="4" borderId="0" xfId="0" applyFont="1" applyFill="1" applyAlignment="1">
      <alignment vertical="top" wrapText="1"/>
    </xf>
    <xf numFmtId="0" fontId="46" fillId="2" borderId="9" xfId="0" applyFont="1" applyFill="1" applyBorder="1" applyAlignment="1">
      <alignment vertical="top" wrapText="1"/>
    </xf>
    <xf numFmtId="0" fontId="44" fillId="2" borderId="9" xfId="0" applyFont="1" applyFill="1" applyBorder="1" applyAlignment="1">
      <alignment wrapText="1"/>
    </xf>
    <xf numFmtId="0" fontId="43" fillId="0" borderId="9" xfId="0" applyFont="1" applyBorder="1" applyAlignment="1">
      <alignment horizontal="center" vertical="top" wrapText="1"/>
    </xf>
    <xf numFmtId="0" fontId="45" fillId="0" borderId="12" xfId="0" applyFont="1" applyBorder="1"/>
    <xf numFmtId="0" fontId="44" fillId="2" borderId="13" xfId="0" applyFont="1" applyFill="1" applyBorder="1"/>
    <xf numFmtId="0" fontId="44" fillId="2" borderId="9" xfId="0" applyFont="1" applyFill="1" applyBorder="1" applyAlignment="1">
      <alignment vertical="top" wrapText="1"/>
    </xf>
    <xf numFmtId="0" fontId="46" fillId="0" borderId="0" xfId="0" applyFont="1"/>
    <xf numFmtId="0" fontId="49" fillId="0" borderId="0" xfId="0" applyFont="1" applyAlignment="1">
      <alignment horizontal="center"/>
    </xf>
    <xf numFmtId="0" fontId="43" fillId="0" borderId="0" xfId="0" applyFont="1" applyAlignment="1">
      <alignment horizontal="left"/>
    </xf>
    <xf numFmtId="0" fontId="50" fillId="0" borderId="0" xfId="0" applyFont="1"/>
    <xf numFmtId="0" fontId="44" fillId="0" borderId="0" xfId="0" applyFont="1" applyAlignment="1">
      <alignment horizontal="center"/>
    </xf>
    <xf numFmtId="0" fontId="44" fillId="2" borderId="14" xfId="0" applyFont="1" applyFill="1" applyBorder="1" applyAlignment="1">
      <alignment horizontal="center"/>
    </xf>
    <xf numFmtId="0" fontId="44" fillId="0" borderId="13" xfId="0" applyFont="1" applyBorder="1" applyAlignment="1">
      <alignment horizontal="center"/>
    </xf>
    <xf numFmtId="0" fontId="43" fillId="0" borderId="13" xfId="0" applyFont="1" applyBorder="1" applyAlignment="1">
      <alignment horizontal="center" vertical="top" wrapText="1"/>
    </xf>
    <xf numFmtId="0" fontId="44" fillId="2" borderId="9" xfId="0" applyFont="1" applyFill="1" applyBorder="1"/>
    <xf numFmtId="0" fontId="44" fillId="2" borderId="10" xfId="0" applyFont="1" applyFill="1" applyBorder="1"/>
    <xf numFmtId="0" fontId="44" fillId="2" borderId="11" xfId="0" applyFont="1" applyFill="1" applyBorder="1"/>
    <xf numFmtId="2" fontId="44" fillId="2" borderId="9" xfId="0" applyNumberFormat="1" applyFont="1" applyFill="1" applyBorder="1"/>
    <xf numFmtId="43" fontId="44" fillId="0" borderId="9" xfId="5" applyFont="1" applyBorder="1"/>
    <xf numFmtId="44" fontId="44" fillId="2" borderId="9" xfId="0" applyNumberFormat="1" applyFont="1" applyFill="1" applyBorder="1"/>
    <xf numFmtId="44" fontId="44" fillId="4" borderId="9" xfId="0" applyNumberFormat="1" applyFont="1" applyFill="1" applyBorder="1"/>
    <xf numFmtId="0" fontId="44" fillId="0" borderId="0" xfId="0" applyFont="1" applyAlignment="1">
      <alignment horizontal="right"/>
    </xf>
    <xf numFmtId="44" fontId="44" fillId="0" borderId="0" xfId="0" applyNumberFormat="1" applyFont="1"/>
    <xf numFmtId="43" fontId="44" fillId="2" borderId="9" xfId="5" applyFont="1" applyFill="1" applyBorder="1"/>
    <xf numFmtId="43" fontId="44" fillId="4" borderId="9" xfId="5" applyFont="1" applyFill="1" applyBorder="1"/>
    <xf numFmtId="0" fontId="44" fillId="0" borderId="6" xfId="0" applyFont="1" applyBorder="1" applyAlignment="1">
      <alignment horizontal="center"/>
    </xf>
    <xf numFmtId="0" fontId="44" fillId="0" borderId="9" xfId="0" applyFont="1" applyBorder="1" applyAlignment="1">
      <alignment horizontal="center" wrapText="1"/>
    </xf>
    <xf numFmtId="0" fontId="43" fillId="0" borderId="9" xfId="0" applyFont="1" applyBorder="1" applyAlignment="1">
      <alignment horizontal="center"/>
    </xf>
    <xf numFmtId="43" fontId="43" fillId="0" borderId="9" xfId="5" applyFont="1" applyBorder="1"/>
    <xf numFmtId="44" fontId="43" fillId="0" borderId="9" xfId="0" applyNumberFormat="1" applyFont="1" applyBorder="1"/>
    <xf numFmtId="0" fontId="44" fillId="7" borderId="0" xfId="0" applyFont="1" applyFill="1"/>
    <xf numFmtId="0" fontId="44" fillId="0" borderId="9" xfId="0" applyFont="1" applyBorder="1" applyAlignment="1">
      <alignment vertical="top" wrapText="1"/>
    </xf>
    <xf numFmtId="3" fontId="44" fillId="2" borderId="9" xfId="0" applyNumberFormat="1" applyFont="1" applyFill="1" applyBorder="1"/>
    <xf numFmtId="6" fontId="44" fillId="2" borderId="9" xfId="0" applyNumberFormat="1" applyFont="1" applyFill="1" applyBorder="1"/>
    <xf numFmtId="0" fontId="45" fillId="2" borderId="9" xfId="0" applyFont="1" applyFill="1" applyBorder="1" applyAlignment="1">
      <alignment horizontal="right"/>
    </xf>
    <xf numFmtId="0" fontId="44" fillId="0" borderId="14" xfId="0" applyFont="1" applyBorder="1" applyAlignment="1">
      <alignment vertical="top" wrapText="1"/>
    </xf>
    <xf numFmtId="0" fontId="44" fillId="0" borderId="14" xfId="0" applyFont="1" applyBorder="1" applyAlignment="1">
      <alignment wrapText="1"/>
    </xf>
    <xf numFmtId="0" fontId="44" fillId="7" borderId="0" xfId="0" applyFont="1" applyFill="1" applyAlignment="1">
      <alignment vertical="top" wrapText="1"/>
    </xf>
    <xf numFmtId="37" fontId="44" fillId="0" borderId="0" xfId="5" applyNumberFormat="1" applyFont="1" applyAlignment="1"/>
    <xf numFmtId="37" fontId="43" fillId="0" borderId="0" xfId="5" applyNumberFormat="1" applyFont="1" applyFill="1"/>
    <xf numFmtId="37" fontId="44" fillId="0" borderId="0" xfId="5" applyNumberFormat="1" applyFont="1"/>
    <xf numFmtId="37" fontId="44" fillId="3" borderId="0" xfId="5" applyNumberFormat="1" applyFont="1" applyFill="1" applyAlignment="1">
      <alignment horizontal="center"/>
    </xf>
    <xf numFmtId="37" fontId="44" fillId="0" borderId="0" xfId="5" applyNumberFormat="1" applyFont="1" applyAlignment="1">
      <alignment horizontal="center"/>
    </xf>
    <xf numFmtId="37" fontId="44" fillId="0" borderId="0" xfId="5" quotePrefix="1" applyNumberFormat="1" applyFont="1"/>
    <xf numFmtId="43" fontId="44" fillId="3" borderId="23" xfId="5" applyFont="1" applyFill="1" applyBorder="1"/>
    <xf numFmtId="37" fontId="44" fillId="0" borderId="0" xfId="5" applyNumberFormat="1" applyFont="1" applyAlignment="1">
      <alignment horizontal="left"/>
    </xf>
    <xf numFmtId="37" fontId="44" fillId="0" borderId="0" xfId="5" applyNumberFormat="1" applyFont="1" applyAlignment="1">
      <alignment horizontal="right"/>
    </xf>
    <xf numFmtId="43" fontId="44" fillId="0" borderId="0" xfId="5" applyFont="1"/>
    <xf numFmtId="10" fontId="44" fillId="3" borderId="23" xfId="2" applyNumberFormat="1" applyFont="1" applyFill="1" applyBorder="1"/>
    <xf numFmtId="37" fontId="44" fillId="3" borderId="23" xfId="5" applyNumberFormat="1" applyFont="1" applyFill="1" applyBorder="1"/>
    <xf numFmtId="37" fontId="44" fillId="0" borderId="23" xfId="5" applyNumberFormat="1" applyFont="1" applyFill="1" applyBorder="1"/>
    <xf numFmtId="37" fontId="44" fillId="0" borderId="37" xfId="5" applyNumberFormat="1" applyFont="1" applyBorder="1" applyAlignment="1">
      <alignment horizontal="left"/>
    </xf>
    <xf numFmtId="37" fontId="44" fillId="3" borderId="23" xfId="5" applyNumberFormat="1" applyFont="1" applyFill="1" applyBorder="1" applyAlignment="1">
      <alignment horizontal="right"/>
    </xf>
    <xf numFmtId="37" fontId="44" fillId="0" borderId="23" xfId="5" applyNumberFormat="1" applyFont="1" applyFill="1" applyBorder="1" applyAlignment="1">
      <alignment horizontal="right"/>
    </xf>
    <xf numFmtId="37" fontId="44" fillId="3" borderId="23" xfId="5" applyNumberFormat="1" applyFont="1" applyFill="1" applyBorder="1" applyAlignment="1">
      <alignment horizontal="center"/>
    </xf>
    <xf numFmtId="44" fontId="44" fillId="3" borderId="23" xfId="5" applyNumberFormat="1" applyFont="1" applyFill="1" applyBorder="1"/>
    <xf numFmtId="44" fontId="44" fillId="3" borderId="23" xfId="5" applyNumberFormat="1" applyFont="1" applyFill="1" applyBorder="1" applyAlignment="1">
      <alignment horizontal="center"/>
    </xf>
    <xf numFmtId="43" fontId="44" fillId="3" borderId="23" xfId="5" applyFont="1" applyFill="1" applyBorder="1" applyAlignment="1">
      <alignment horizontal="center"/>
    </xf>
    <xf numFmtId="0" fontId="44" fillId="3" borderId="23" xfId="5" quotePrefix="1" applyNumberFormat="1" applyFont="1" applyFill="1" applyBorder="1" applyAlignment="1">
      <alignment horizontal="right"/>
    </xf>
    <xf numFmtId="37" fontId="44" fillId="0" borderId="0" xfId="5" applyNumberFormat="1" applyFont="1" applyAlignment="1">
      <alignment vertical="top"/>
    </xf>
    <xf numFmtId="0" fontId="51" fillId="0" borderId="0" xfId="0" applyFont="1"/>
    <xf numFmtId="37" fontId="44" fillId="0" borderId="0" xfId="5" applyNumberFormat="1" applyFont="1" applyAlignment="1">
      <alignment horizontal="center" wrapText="1"/>
    </xf>
    <xf numFmtId="37" fontId="44" fillId="8" borderId="0" xfId="5" applyNumberFormat="1" applyFont="1" applyFill="1"/>
    <xf numFmtId="43" fontId="44" fillId="8" borderId="0" xfId="5" applyFont="1" applyFill="1"/>
    <xf numFmtId="37" fontId="44" fillId="8" borderId="0" xfId="5" applyNumberFormat="1" applyFont="1" applyFill="1" applyAlignment="1">
      <alignment horizontal="right"/>
    </xf>
    <xf numFmtId="37" fontId="43" fillId="9" borderId="0" xfId="5" applyNumberFormat="1" applyFont="1" applyFill="1"/>
    <xf numFmtId="43" fontId="43" fillId="9" borderId="0" xfId="5" applyFont="1" applyFill="1"/>
    <xf numFmtId="0" fontId="33" fillId="0" borderId="0" xfId="0" applyFont="1"/>
    <xf numFmtId="0" fontId="33" fillId="9" borderId="48" xfId="0" applyFont="1" applyFill="1" applyBorder="1"/>
    <xf numFmtId="44" fontId="35" fillId="3" borderId="23" xfId="1" applyFont="1" applyFill="1" applyBorder="1"/>
    <xf numFmtId="44" fontId="35" fillId="3" borderId="15" xfId="1" applyFont="1" applyFill="1" applyBorder="1"/>
    <xf numFmtId="10" fontId="35" fillId="3" borderId="15" xfId="2" applyNumberFormat="1" applyFont="1" applyFill="1" applyBorder="1"/>
    <xf numFmtId="44" fontId="35" fillId="0" borderId="38" xfId="1" applyFont="1" applyBorder="1"/>
    <xf numFmtId="0" fontId="35" fillId="0" borderId="23" xfId="0" applyFont="1" applyBorder="1"/>
    <xf numFmtId="0" fontId="32" fillId="0" borderId="23" xfId="0" applyFont="1" applyBorder="1"/>
    <xf numFmtId="0" fontId="35" fillId="0" borderId="24" xfId="0" applyFont="1" applyBorder="1"/>
    <xf numFmtId="44" fontId="35" fillId="3" borderId="17" xfId="1" applyFont="1" applyFill="1" applyBorder="1"/>
    <xf numFmtId="44" fontId="35" fillId="0" borderId="8" xfId="1" applyFont="1" applyBorder="1"/>
    <xf numFmtId="0" fontId="32" fillId="9" borderId="49" xfId="0" applyFont="1" applyFill="1" applyBorder="1"/>
    <xf numFmtId="44" fontId="35" fillId="3" borderId="31" xfId="0" applyNumberFormat="1" applyFont="1" applyFill="1" applyBorder="1"/>
    <xf numFmtId="44" fontId="35" fillId="3" borderId="23" xfId="0" applyNumberFormat="1" applyFont="1" applyFill="1" applyBorder="1"/>
    <xf numFmtId="10" fontId="35" fillId="3" borderId="23" xfId="2" applyNumberFormat="1" applyFont="1" applyFill="1" applyBorder="1"/>
    <xf numFmtId="44" fontId="35" fillId="9" borderId="23" xfId="0" applyNumberFormat="1" applyFont="1" applyFill="1" applyBorder="1"/>
    <xf numFmtId="44" fontId="35" fillId="0" borderId="40" xfId="1" applyFont="1" applyBorder="1"/>
    <xf numFmtId="0" fontId="35" fillId="10" borderId="23" xfId="0" applyFont="1" applyFill="1" applyBorder="1"/>
    <xf numFmtId="44" fontId="35" fillId="10" borderId="17" xfId="1" applyFont="1" applyFill="1" applyBorder="1"/>
    <xf numFmtId="44" fontId="35" fillId="10" borderId="23" xfId="0" applyNumberFormat="1" applyFont="1" applyFill="1" applyBorder="1"/>
    <xf numFmtId="44" fontId="35" fillId="0" borderId="46" xfId="1" applyFont="1" applyFill="1" applyBorder="1"/>
    <xf numFmtId="44" fontId="35" fillId="0" borderId="23" xfId="0" applyNumberFormat="1" applyFont="1" applyBorder="1"/>
    <xf numFmtId="44" fontId="32" fillId="0" borderId="0" xfId="0" applyNumberFormat="1" applyFont="1"/>
    <xf numFmtId="43" fontId="32" fillId="0" borderId="0" xfId="0" applyNumberFormat="1" applyFont="1"/>
    <xf numFmtId="0" fontId="35" fillId="0" borderId="39" xfId="0" applyFont="1" applyBorder="1"/>
    <xf numFmtId="0" fontId="35" fillId="0" borderId="33" xfId="0" applyFont="1" applyBorder="1"/>
    <xf numFmtId="0" fontId="35" fillId="0" borderId="33" xfId="0" applyFont="1" applyBorder="1" applyAlignment="1">
      <alignment horizontal="left" indent="2"/>
    </xf>
    <xf numFmtId="0" fontId="35" fillId="0" borderId="34" xfId="0" applyFont="1" applyBorder="1" applyAlignment="1">
      <alignment horizontal="left" indent="2"/>
    </xf>
    <xf numFmtId="0" fontId="35" fillId="0" borderId="26" xfId="0" applyFont="1" applyBorder="1"/>
    <xf numFmtId="0" fontId="35" fillId="0" borderId="28" xfId="0" applyFont="1" applyBorder="1"/>
    <xf numFmtId="0" fontId="35" fillId="0" borderId="27" xfId="0" applyFont="1" applyBorder="1"/>
    <xf numFmtId="0" fontId="32" fillId="11" borderId="0" xfId="0" applyFont="1" applyFill="1"/>
    <xf numFmtId="44" fontId="35" fillId="11" borderId="29" xfId="1" applyFont="1" applyFill="1" applyBorder="1"/>
    <xf numFmtId="0" fontId="7" fillId="12" borderId="0" xfId="0" applyFont="1" applyFill="1" applyAlignment="1">
      <alignment horizontal="center" vertical="center"/>
    </xf>
    <xf numFmtId="44" fontId="50" fillId="0" borderId="0" xfId="1" applyFont="1" applyBorder="1"/>
    <xf numFmtId="0" fontId="43" fillId="0" borderId="9" xfId="0" applyFont="1" applyBorder="1" applyAlignment="1">
      <alignment horizontal="center" vertical="center" wrapText="1"/>
    </xf>
    <xf numFmtId="0" fontId="48" fillId="0" borderId="9" xfId="0" applyFont="1" applyBorder="1" applyAlignment="1">
      <alignment horizontal="center" vertical="center" wrapText="1"/>
    </xf>
    <xf numFmtId="0" fontId="32" fillId="3" borderId="23" xfId="0" applyFont="1" applyFill="1" applyBorder="1" applyAlignment="1">
      <alignment wrapText="1"/>
    </xf>
    <xf numFmtId="0" fontId="32" fillId="3" borderId="23" xfId="0" applyFont="1" applyFill="1" applyBorder="1"/>
    <xf numFmtId="164" fontId="32" fillId="3" borderId="23" xfId="0" applyNumberFormat="1" applyFont="1" applyFill="1" applyBorder="1"/>
    <xf numFmtId="44" fontId="32" fillId="0" borderId="23" xfId="1" applyFont="1" applyFill="1" applyBorder="1"/>
    <xf numFmtId="0" fontId="32" fillId="3" borderId="42" xfId="0" applyFont="1" applyFill="1" applyBorder="1"/>
    <xf numFmtId="44" fontId="32" fillId="0" borderId="42" xfId="1" applyFont="1" applyFill="1" applyBorder="1"/>
    <xf numFmtId="0" fontId="32" fillId="0" borderId="0" xfId="0" applyFont="1" applyAlignment="1">
      <alignment horizontal="right"/>
    </xf>
    <xf numFmtId="165" fontId="32" fillId="0" borderId="3" xfId="0" applyNumberFormat="1" applyFont="1" applyBorder="1"/>
    <xf numFmtId="44" fontId="32" fillId="0" borderId="3" xfId="1" applyFont="1" applyBorder="1"/>
    <xf numFmtId="165" fontId="32" fillId="0" borderId="0" xfId="0" applyNumberFormat="1" applyFont="1"/>
    <xf numFmtId="44" fontId="32" fillId="0" borderId="0" xfId="1" applyFont="1" applyBorder="1"/>
    <xf numFmtId="0" fontId="48" fillId="0" borderId="0" xfId="0" applyFont="1"/>
    <xf numFmtId="0" fontId="32" fillId="3" borderId="24" xfId="0" applyFont="1" applyFill="1" applyBorder="1"/>
    <xf numFmtId="44" fontId="32" fillId="0" borderId="24" xfId="1" applyFont="1" applyFill="1" applyBorder="1"/>
    <xf numFmtId="44" fontId="32" fillId="0" borderId="0" xfId="1" applyFont="1"/>
    <xf numFmtId="0" fontId="32" fillId="3" borderId="43" xfId="0" applyFont="1" applyFill="1" applyBorder="1"/>
    <xf numFmtId="44" fontId="32" fillId="0" borderId="43" xfId="0" applyNumberFormat="1" applyFont="1" applyBorder="1"/>
    <xf numFmtId="0" fontId="32" fillId="3" borderId="31" xfId="0" applyFont="1" applyFill="1" applyBorder="1"/>
    <xf numFmtId="44" fontId="32" fillId="0" borderId="44" xfId="0" applyNumberFormat="1" applyFont="1" applyBorder="1"/>
    <xf numFmtId="0" fontId="32" fillId="3" borderId="44" xfId="0" applyFont="1" applyFill="1" applyBorder="1"/>
    <xf numFmtId="0" fontId="32" fillId="3" borderId="30" xfId="0" applyFont="1" applyFill="1" applyBorder="1"/>
    <xf numFmtId="0" fontId="32" fillId="0" borderId="30" xfId="0" applyFont="1" applyBorder="1"/>
    <xf numFmtId="0" fontId="48" fillId="0" borderId="0" xfId="0" applyFont="1" applyAlignment="1">
      <alignment horizontal="right"/>
    </xf>
    <xf numFmtId="44" fontId="48" fillId="0" borderId="0" xfId="1" applyFont="1"/>
    <xf numFmtId="0" fontId="32" fillId="0" borderId="3" xfId="0" applyFont="1" applyBorder="1" applyAlignment="1">
      <alignment horizontal="right"/>
    </xf>
    <xf numFmtId="0" fontId="48" fillId="0" borderId="2" xfId="0" applyFont="1" applyBorder="1"/>
    <xf numFmtId="0" fontId="32" fillId="0" borderId="33" xfId="0" applyFont="1" applyBorder="1"/>
    <xf numFmtId="0" fontId="32" fillId="0" borderId="31" xfId="0" applyFont="1" applyBorder="1"/>
    <xf numFmtId="44" fontId="32" fillId="2" borderId="23" xfId="1" applyFont="1" applyFill="1" applyBorder="1"/>
    <xf numFmtId="44" fontId="32" fillId="0" borderId="21" xfId="1" applyFont="1" applyBorder="1"/>
    <xf numFmtId="44" fontId="32" fillId="0" borderId="20" xfId="1" applyFont="1" applyBorder="1"/>
    <xf numFmtId="44" fontId="48" fillId="0" borderId="35" xfId="1" applyFont="1" applyFill="1" applyBorder="1"/>
    <xf numFmtId="44" fontId="48" fillId="0" borderId="36" xfId="1" applyFont="1" applyBorder="1"/>
    <xf numFmtId="165" fontId="44" fillId="3" borderId="23" xfId="5" applyNumberFormat="1" applyFont="1" applyFill="1" applyBorder="1"/>
    <xf numFmtId="165" fontId="44" fillId="0" borderId="0" xfId="5" applyNumberFormat="1" applyFont="1"/>
    <xf numFmtId="165" fontId="44" fillId="8" borderId="0" xfId="5" applyNumberFormat="1" applyFont="1" applyFill="1"/>
    <xf numFmtId="165" fontId="43" fillId="9" borderId="0" xfId="5" applyNumberFormat="1" applyFont="1" applyFill="1"/>
    <xf numFmtId="0" fontId="55" fillId="0" borderId="1" xfId="0" applyFont="1" applyBorder="1"/>
    <xf numFmtId="0" fontId="55" fillId="0" borderId="3" xfId="0" applyFont="1" applyBorder="1"/>
    <xf numFmtId="44" fontId="55" fillId="0" borderId="2" xfId="0" applyNumberFormat="1" applyFont="1" applyBorder="1"/>
    <xf numFmtId="0" fontId="55" fillId="0" borderId="4" xfId="0" applyFont="1" applyBorder="1"/>
    <xf numFmtId="0" fontId="55" fillId="0" borderId="0" xfId="0" applyFont="1"/>
    <xf numFmtId="0" fontId="55" fillId="0" borderId="5" xfId="0" applyFont="1" applyBorder="1"/>
    <xf numFmtId="0" fontId="56" fillId="0" borderId="6" xfId="0" applyFont="1" applyBorder="1"/>
    <xf numFmtId="0" fontId="55" fillId="0" borderId="8" xfId="0" applyFont="1" applyBorder="1"/>
    <xf numFmtId="44" fontId="55" fillId="0" borderId="8" xfId="0" applyNumberFormat="1" applyFont="1" applyBorder="1"/>
    <xf numFmtId="44" fontId="55" fillId="0" borderId="7" xfId="1" applyFont="1" applyBorder="1"/>
    <xf numFmtId="0" fontId="57" fillId="0" borderId="0" xfId="0" applyFont="1"/>
    <xf numFmtId="44" fontId="32" fillId="2" borderId="24" xfId="1" applyFont="1" applyFill="1" applyBorder="1"/>
    <xf numFmtId="44" fontId="12" fillId="0" borderId="0" xfId="0" applyNumberFormat="1" applyFont="1"/>
    <xf numFmtId="165" fontId="44" fillId="11" borderId="23" xfId="5" applyNumberFormat="1" applyFont="1" applyFill="1" applyBorder="1"/>
    <xf numFmtId="44" fontId="32" fillId="0" borderId="50" xfId="1" applyFont="1" applyBorder="1"/>
    <xf numFmtId="44" fontId="32" fillId="0" borderId="21" xfId="1" applyFont="1" applyFill="1" applyBorder="1"/>
    <xf numFmtId="0" fontId="58" fillId="0" borderId="0" xfId="0" applyFont="1"/>
    <xf numFmtId="0" fontId="50" fillId="0" borderId="0" xfId="0" applyFont="1" applyAlignment="1">
      <alignment vertical="top"/>
    </xf>
    <xf numFmtId="43" fontId="50" fillId="0" borderId="0" xfId="0" applyNumberFormat="1" applyFont="1"/>
    <xf numFmtId="165" fontId="50" fillId="0" borderId="0" xfId="0" applyNumberFormat="1" applyFont="1"/>
    <xf numFmtId="44" fontId="59" fillId="0" borderId="0" xfId="0" applyNumberFormat="1" applyFont="1"/>
    <xf numFmtId="0" fontId="59" fillId="0" borderId="0" xfId="0" applyFont="1"/>
    <xf numFmtId="44" fontId="60" fillId="0" borderId="0" xfId="0" applyNumberFormat="1" applyFont="1"/>
    <xf numFmtId="165" fontId="61" fillId="11" borderId="23" xfId="5" applyNumberFormat="1" applyFont="1" applyFill="1" applyBorder="1"/>
    <xf numFmtId="43" fontId="44" fillId="11" borderId="23" xfId="5" applyFont="1" applyFill="1" applyBorder="1"/>
    <xf numFmtId="0" fontId="44" fillId="3" borderId="23" xfId="5" applyNumberFormat="1" applyFont="1" applyFill="1" applyBorder="1"/>
    <xf numFmtId="165" fontId="55" fillId="0" borderId="5" xfId="0" applyNumberFormat="1" applyFont="1" applyBorder="1"/>
    <xf numFmtId="0" fontId="44" fillId="3" borderId="23" xfId="5" quotePrefix="1" applyNumberFormat="1" applyFont="1" applyFill="1" applyBorder="1" applyAlignment="1">
      <alignment horizontal="center"/>
    </xf>
    <xf numFmtId="37" fontId="62" fillId="0" borderId="0" xfId="5" applyNumberFormat="1" applyFont="1"/>
    <xf numFmtId="0" fontId="14" fillId="0" borderId="0" xfId="0" applyFont="1" applyAlignment="1">
      <alignment horizontal="center" vertical="center" wrapText="1"/>
    </xf>
    <xf numFmtId="0" fontId="35" fillId="11" borderId="15" xfId="0" applyFont="1" applyFill="1" applyBorder="1"/>
    <xf numFmtId="44" fontId="35" fillId="11" borderId="23" xfId="0" applyNumberFormat="1" applyFont="1" applyFill="1" applyBorder="1"/>
    <xf numFmtId="44" fontId="52" fillId="0" borderId="0" xfId="0" applyNumberFormat="1" applyFont="1"/>
    <xf numFmtId="0" fontId="65" fillId="0" borderId="0" xfId="0" applyFont="1"/>
    <xf numFmtId="0" fontId="49" fillId="0" borderId="41" xfId="0" applyFont="1" applyBorder="1" applyAlignment="1">
      <alignment horizontal="center"/>
    </xf>
    <xf numFmtId="0" fontId="49" fillId="9" borderId="0" xfId="0" applyFont="1" applyFill="1" applyAlignment="1">
      <alignment horizontal="center" vertical="center"/>
    </xf>
    <xf numFmtId="0" fontId="35" fillId="9" borderId="23" xfId="0" applyFont="1" applyFill="1" applyBorder="1"/>
    <xf numFmtId="44" fontId="31" fillId="9" borderId="47" xfId="0" applyNumberFormat="1" applyFont="1" applyFill="1" applyBorder="1"/>
    <xf numFmtId="0" fontId="26" fillId="11" borderId="0" xfId="0" applyFont="1" applyFill="1"/>
    <xf numFmtId="0" fontId="67" fillId="0" borderId="0" xfId="0" applyFont="1"/>
    <xf numFmtId="0" fontId="0" fillId="13" borderId="0" xfId="0" applyFill="1" applyAlignment="1">
      <alignment horizontal="centerContinuous"/>
    </xf>
    <xf numFmtId="0" fontId="0" fillId="13" borderId="5" xfId="0" applyFill="1" applyBorder="1" applyAlignment="1">
      <alignment horizontal="centerContinuous"/>
    </xf>
    <xf numFmtId="0" fontId="0" fillId="14" borderId="0" xfId="0" applyFill="1" applyAlignment="1">
      <alignment horizontal="centerContinuous"/>
    </xf>
    <xf numFmtId="0" fontId="0" fillId="14" borderId="5" xfId="0" applyFill="1" applyBorder="1" applyAlignment="1">
      <alignment horizontal="centerContinuous"/>
    </xf>
    <xf numFmtId="0" fontId="28" fillId="0" borderId="8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68" fillId="0" borderId="8" xfId="0" applyFont="1" applyBorder="1" applyAlignment="1">
      <alignment horizontal="center" vertical="center"/>
    </xf>
    <xf numFmtId="0" fontId="28" fillId="0" borderId="0" xfId="0" applyFont="1"/>
    <xf numFmtId="167" fontId="0" fillId="0" borderId="0" xfId="1" applyNumberFormat="1" applyFont="1"/>
    <xf numFmtId="167" fontId="0" fillId="0" borderId="5" xfId="1" applyNumberFormat="1" applyFont="1" applyBorder="1"/>
    <xf numFmtId="0" fontId="67" fillId="15" borderId="0" xfId="0" applyFont="1" applyFill="1"/>
    <xf numFmtId="0" fontId="0" fillId="15" borderId="0" xfId="0" applyFill="1"/>
    <xf numFmtId="167" fontId="0" fillId="0" borderId="5" xfId="1" applyNumberFormat="1" applyFont="1" applyFill="1" applyBorder="1"/>
    <xf numFmtId="167" fontId="0" fillId="0" borderId="0" xfId="1" applyNumberFormat="1" applyFont="1" applyFill="1"/>
    <xf numFmtId="0" fontId="69" fillId="0" borderId="0" xfId="0" applyFont="1"/>
    <xf numFmtId="0" fontId="25" fillId="6" borderId="45" xfId="98"/>
    <xf numFmtId="0" fontId="25" fillId="6" borderId="51" xfId="98" applyBorder="1"/>
    <xf numFmtId="0" fontId="25" fillId="6" borderId="52" xfId="98" applyBorder="1"/>
    <xf numFmtId="0" fontId="27" fillId="6" borderId="45" xfId="99" applyFill="1" applyBorder="1"/>
    <xf numFmtId="0" fontId="29" fillId="0" borderId="0" xfId="0" applyFont="1"/>
    <xf numFmtId="167" fontId="25" fillId="6" borderId="45" xfId="98" applyNumberFormat="1"/>
    <xf numFmtId="167" fontId="25" fillId="6" borderId="51" xfId="98" applyNumberFormat="1" applyBorder="1"/>
    <xf numFmtId="167" fontId="24" fillId="5" borderId="52" xfId="97" applyNumberFormat="1" applyBorder="1"/>
    <xf numFmtId="167" fontId="70" fillId="6" borderId="45" xfId="98" applyNumberFormat="1" applyFont="1"/>
    <xf numFmtId="167" fontId="25" fillId="6" borderId="52" xfId="98" applyNumberFormat="1" applyBorder="1"/>
    <xf numFmtId="167" fontId="25" fillId="6" borderId="45" xfId="98" applyNumberFormat="1" applyAlignment="1">
      <alignment horizontal="center"/>
    </xf>
    <xf numFmtId="0" fontId="71" fillId="0" borderId="0" xfId="0" applyFont="1" applyAlignment="1">
      <alignment vertical="center"/>
    </xf>
    <xf numFmtId="0" fontId="72" fillId="0" borderId="0" xfId="0" applyFont="1"/>
    <xf numFmtId="0" fontId="72" fillId="0" borderId="0" xfId="0" applyFont="1" applyAlignment="1">
      <alignment vertical="center" wrapText="1"/>
    </xf>
    <xf numFmtId="0" fontId="72" fillId="0" borderId="0" xfId="0" applyFont="1" applyAlignment="1">
      <alignment vertical="center"/>
    </xf>
    <xf numFmtId="0" fontId="73" fillId="0" borderId="0" xfId="0" applyFont="1" applyAlignment="1">
      <alignment horizontal="center"/>
    </xf>
    <xf numFmtId="0" fontId="72" fillId="0" borderId="0" xfId="0" applyFont="1" applyAlignment="1">
      <alignment wrapText="1"/>
    </xf>
    <xf numFmtId="0" fontId="72" fillId="0" borderId="9" xfId="0" applyFont="1" applyBorder="1"/>
    <xf numFmtId="0" fontId="74" fillId="3" borderId="9" xfId="0" applyFont="1" applyFill="1" applyBorder="1" applyAlignment="1">
      <alignment horizontal="center" vertical="center" wrapText="1"/>
    </xf>
    <xf numFmtId="0" fontId="74" fillId="0" borderId="9" xfId="0" applyFont="1" applyBorder="1" applyAlignment="1">
      <alignment horizontal="center" vertical="center" wrapText="1"/>
    </xf>
    <xf numFmtId="0" fontId="72" fillId="3" borderId="9" xfId="0" applyFont="1" applyFill="1" applyBorder="1"/>
    <xf numFmtId="164" fontId="74" fillId="3" borderId="9" xfId="0" applyNumberFormat="1" applyFont="1" applyFill="1" applyBorder="1" applyAlignment="1">
      <alignment horizontal="center" vertical="center" wrapText="1"/>
    </xf>
    <xf numFmtId="164" fontId="75" fillId="9" borderId="9" xfId="0" applyNumberFormat="1" applyFont="1" applyFill="1" applyBorder="1" applyAlignment="1">
      <alignment horizontal="right" vertical="center" wrapText="1"/>
    </xf>
    <xf numFmtId="164" fontId="75" fillId="0" borderId="9" xfId="0" applyNumberFormat="1" applyFont="1" applyBorder="1" applyAlignment="1">
      <alignment horizontal="right" vertical="center" wrapText="1"/>
    </xf>
    <xf numFmtId="0" fontId="74" fillId="0" borderId="9" xfId="0" applyFont="1" applyBorder="1" applyAlignment="1">
      <alignment vertical="center"/>
    </xf>
    <xf numFmtId="168" fontId="76" fillId="0" borderId="0" xfId="0" applyNumberFormat="1" applyFont="1" applyAlignment="1">
      <alignment horizontal="right"/>
    </xf>
    <xf numFmtId="168" fontId="75" fillId="0" borderId="9" xfId="0" applyNumberFormat="1" applyFont="1" applyBorder="1" applyAlignment="1">
      <alignment horizontal="right" vertical="center"/>
    </xf>
    <xf numFmtId="168" fontId="72" fillId="0" borderId="9" xfId="0" applyNumberFormat="1" applyFont="1" applyBorder="1" applyAlignment="1">
      <alignment horizontal="center"/>
    </xf>
    <xf numFmtId="164" fontId="74" fillId="3" borderId="9" xfId="0" applyNumberFormat="1" applyFont="1" applyFill="1" applyBorder="1" applyAlignment="1">
      <alignment horizontal="center" vertical="center"/>
    </xf>
    <xf numFmtId="164" fontId="72" fillId="0" borderId="9" xfId="0" applyNumberFormat="1" applyFont="1" applyBorder="1" applyAlignment="1">
      <alignment horizontal="center"/>
    </xf>
    <xf numFmtId="164" fontId="77" fillId="9" borderId="9" xfId="0" applyNumberFormat="1" applyFont="1" applyFill="1" applyBorder="1" applyAlignment="1">
      <alignment horizontal="center" vertical="center"/>
    </xf>
    <xf numFmtId="0" fontId="72" fillId="3" borderId="14" xfId="0" applyFont="1" applyFill="1" applyBorder="1"/>
    <xf numFmtId="164" fontId="72" fillId="0" borderId="14" xfId="0" applyNumberFormat="1" applyFont="1" applyBorder="1" applyAlignment="1">
      <alignment horizontal="center"/>
    </xf>
    <xf numFmtId="169" fontId="74" fillId="9" borderId="9" xfId="5" applyNumberFormat="1" applyFont="1" applyFill="1" applyBorder="1" applyAlignment="1">
      <alignment horizontal="center" vertical="center"/>
    </xf>
    <xf numFmtId="169" fontId="75" fillId="9" borderId="9" xfId="5" applyNumberFormat="1" applyFont="1" applyFill="1" applyBorder="1" applyAlignment="1">
      <alignment horizontal="center" vertical="center"/>
    </xf>
    <xf numFmtId="0" fontId="78" fillId="3" borderId="10" xfId="0" applyFont="1" applyFill="1" applyBorder="1" applyAlignment="1">
      <alignment horizontal="center"/>
    </xf>
    <xf numFmtId="0" fontId="72" fillId="0" borderId="9" xfId="0" applyFont="1" applyBorder="1" applyAlignment="1">
      <alignment horizontal="center"/>
    </xf>
    <xf numFmtId="0" fontId="72" fillId="0" borderId="9" xfId="0" applyFont="1" applyBorder="1" applyAlignment="1">
      <alignment vertical="center"/>
    </xf>
    <xf numFmtId="0" fontId="72" fillId="3" borderId="13" xfId="0" applyFont="1" applyFill="1" applyBorder="1"/>
    <xf numFmtId="165" fontId="72" fillId="0" borderId="13" xfId="0" applyNumberFormat="1" applyFont="1" applyBorder="1" applyAlignment="1">
      <alignment horizontal="center"/>
    </xf>
    <xf numFmtId="0" fontId="74" fillId="0" borderId="9" xfId="0" applyFont="1" applyBorder="1" applyAlignment="1">
      <alignment horizontal="center" vertical="center"/>
    </xf>
    <xf numFmtId="0" fontId="74" fillId="0" borderId="9" xfId="0" applyFont="1" applyBorder="1" applyAlignment="1">
      <alignment horizontal="right" vertical="center"/>
    </xf>
    <xf numFmtId="0" fontId="71" fillId="0" borderId="9" xfId="0" applyFont="1" applyBorder="1" applyAlignment="1">
      <alignment vertical="center"/>
    </xf>
    <xf numFmtId="168" fontId="72" fillId="0" borderId="9" xfId="0" applyNumberFormat="1" applyFont="1" applyBorder="1"/>
    <xf numFmtId="0" fontId="74" fillId="0" borderId="9" xfId="0" applyFont="1" applyBorder="1" applyAlignment="1">
      <alignment horizontal="left" vertical="center" indent="1"/>
    </xf>
    <xf numFmtId="168" fontId="74" fillId="0" borderId="9" xfId="0" applyNumberFormat="1" applyFont="1" applyBorder="1" applyAlignment="1">
      <alignment horizontal="center" vertical="center"/>
    </xf>
    <xf numFmtId="164" fontId="74" fillId="0" borderId="9" xfId="0" applyNumberFormat="1" applyFont="1" applyBorder="1" applyAlignment="1">
      <alignment horizontal="right" vertical="center"/>
    </xf>
    <xf numFmtId="164" fontId="74" fillId="3" borderId="9" xfId="0" applyNumberFormat="1" applyFont="1" applyFill="1" applyBorder="1" applyAlignment="1">
      <alignment horizontal="right" vertical="center"/>
    </xf>
    <xf numFmtId="168" fontId="74" fillId="0" borderId="9" xfId="0" applyNumberFormat="1" applyFont="1" applyBorder="1" applyAlignment="1">
      <alignment horizontal="right" vertical="center"/>
    </xf>
    <xf numFmtId="0" fontId="74" fillId="3" borderId="9" xfId="0" applyFont="1" applyFill="1" applyBorder="1" applyAlignment="1">
      <alignment horizontal="left" vertical="center" indent="1"/>
    </xf>
    <xf numFmtId="168" fontId="74" fillId="3" borderId="9" xfId="0" applyNumberFormat="1" applyFont="1" applyFill="1" applyBorder="1" applyAlignment="1">
      <alignment horizontal="center" vertical="center"/>
    </xf>
    <xf numFmtId="168" fontId="72" fillId="3" borderId="9" xfId="0" applyNumberFormat="1" applyFont="1" applyFill="1" applyBorder="1"/>
    <xf numFmtId="168" fontId="74" fillId="3" borderId="9" xfId="0" applyNumberFormat="1" applyFont="1" applyFill="1" applyBorder="1" applyAlignment="1">
      <alignment horizontal="right" vertical="center"/>
    </xf>
    <xf numFmtId="0" fontId="77" fillId="0" borderId="9" xfId="0" applyFont="1" applyBorder="1" applyAlignment="1">
      <alignment horizontal="left" vertical="center"/>
    </xf>
    <xf numFmtId="0" fontId="79" fillId="0" borderId="0" xfId="0" applyFont="1"/>
    <xf numFmtId="0" fontId="72" fillId="0" borderId="9" xfId="0" applyFont="1" applyBorder="1" applyAlignment="1">
      <alignment horizontal="left" indent="1"/>
    </xf>
    <xf numFmtId="0" fontId="74" fillId="3" borderId="9" xfId="0" applyFont="1" applyFill="1" applyBorder="1" applyAlignment="1">
      <alignment vertical="center"/>
    </xf>
    <xf numFmtId="0" fontId="74" fillId="0" borderId="9" xfId="0" applyFont="1" applyBorder="1" applyAlignment="1">
      <alignment horizontal="left" vertical="center"/>
    </xf>
    <xf numFmtId="0" fontId="74" fillId="3" borderId="9" xfId="0" applyFont="1" applyFill="1" applyBorder="1" applyAlignment="1">
      <alignment horizontal="left" vertical="center"/>
    </xf>
    <xf numFmtId="168" fontId="74" fillId="0" borderId="9" xfId="0" applyNumberFormat="1" applyFont="1" applyBorder="1" applyAlignment="1">
      <alignment vertical="center"/>
    </xf>
    <xf numFmtId="168" fontId="72" fillId="3" borderId="9" xfId="0" applyNumberFormat="1" applyFont="1" applyFill="1" applyBorder="1" applyAlignment="1">
      <alignment horizontal="center"/>
    </xf>
    <xf numFmtId="168" fontId="72" fillId="3" borderId="9" xfId="0" applyNumberFormat="1" applyFont="1" applyFill="1" applyBorder="1" applyAlignment="1">
      <alignment horizontal="center" vertical="center"/>
    </xf>
    <xf numFmtId="0" fontId="77" fillId="0" borderId="9" xfId="0" applyFont="1" applyBorder="1" applyAlignment="1">
      <alignment vertical="center"/>
    </xf>
    <xf numFmtId="0" fontId="74" fillId="4" borderId="9" xfId="0" applyFont="1" applyFill="1" applyBorder="1" applyAlignment="1">
      <alignment vertical="center"/>
    </xf>
    <xf numFmtId="168" fontId="74" fillId="4" borderId="9" xfId="0" applyNumberFormat="1" applyFont="1" applyFill="1" applyBorder="1" applyAlignment="1">
      <alignment horizontal="center" vertical="center"/>
    </xf>
    <xf numFmtId="0" fontId="72" fillId="4" borderId="9" xfId="0" applyFont="1" applyFill="1" applyBorder="1"/>
    <xf numFmtId="164" fontId="74" fillId="4" borderId="9" xfId="0" applyNumberFormat="1" applyFont="1" applyFill="1" applyBorder="1" applyAlignment="1">
      <alignment horizontal="right" vertical="center"/>
    </xf>
    <xf numFmtId="164" fontId="72" fillId="9" borderId="9" xfId="0" applyNumberFormat="1" applyFont="1" applyFill="1" applyBorder="1"/>
    <xf numFmtId="168" fontId="72" fillId="9" borderId="9" xfId="0" applyNumberFormat="1" applyFont="1" applyFill="1" applyBorder="1"/>
    <xf numFmtId="164" fontId="74" fillId="9" borderId="9" xfId="0" applyNumberFormat="1" applyFont="1" applyFill="1" applyBorder="1" applyAlignment="1">
      <alignment horizontal="right" vertical="center"/>
    </xf>
    <xf numFmtId="164" fontId="74" fillId="9" borderId="9" xfId="0" applyNumberFormat="1" applyFont="1" applyFill="1" applyBorder="1" applyAlignment="1">
      <alignment vertical="center"/>
    </xf>
    <xf numFmtId="164" fontId="72" fillId="0" borderId="9" xfId="0" applyNumberFormat="1" applyFont="1" applyBorder="1"/>
    <xf numFmtId="0" fontId="79" fillId="0" borderId="0" xfId="0" applyFont="1" applyAlignment="1">
      <alignment vertical="center" wrapText="1"/>
    </xf>
    <xf numFmtId="0" fontId="80" fillId="0" borderId="0" xfId="0" applyFont="1" applyAlignment="1">
      <alignment vertical="center"/>
    </xf>
    <xf numFmtId="0" fontId="81" fillId="0" borderId="0" xfId="0" applyFont="1" applyAlignment="1">
      <alignment vertical="center"/>
    </xf>
    <xf numFmtId="43" fontId="82" fillId="0" borderId="0" xfId="5" applyFont="1"/>
    <xf numFmtId="0" fontId="74" fillId="9" borderId="9" xfId="0" applyFont="1" applyFill="1" applyBorder="1" applyAlignment="1">
      <alignment horizontal="center" vertical="center" wrapText="1"/>
    </xf>
    <xf numFmtId="0" fontId="74" fillId="16" borderId="9" xfId="0" applyFont="1" applyFill="1" applyBorder="1" applyAlignment="1">
      <alignment horizontal="center" vertical="center" wrapText="1"/>
    </xf>
    <xf numFmtId="0" fontId="79" fillId="17" borderId="0" xfId="0" applyFont="1" applyFill="1"/>
    <xf numFmtId="167" fontId="72" fillId="0" borderId="9" xfId="0" applyNumberFormat="1" applyFont="1" applyBorder="1" applyAlignment="1">
      <alignment horizontal="right" vertical="center" wrapText="1"/>
    </xf>
    <xf numFmtId="167" fontId="72" fillId="0" borderId="9" xfId="1" applyNumberFormat="1" applyFont="1" applyBorder="1" applyAlignment="1">
      <alignment horizontal="center" vertical="center"/>
    </xf>
    <xf numFmtId="169" fontId="84" fillId="17" borderId="0" xfId="0" applyNumberFormat="1" applyFont="1" applyFill="1" applyAlignment="1">
      <alignment horizontal="right"/>
    </xf>
    <xf numFmtId="168" fontId="72" fillId="17" borderId="0" xfId="0" applyNumberFormat="1" applyFont="1" applyFill="1"/>
    <xf numFmtId="164" fontId="84" fillId="17" borderId="0" xfId="0" applyNumberFormat="1" applyFont="1" applyFill="1" applyAlignment="1">
      <alignment horizontal="left"/>
    </xf>
    <xf numFmtId="167" fontId="72" fillId="18" borderId="9" xfId="0" applyNumberFormat="1" applyFont="1" applyFill="1" applyBorder="1" applyAlignment="1">
      <alignment horizontal="right" vertical="center" wrapText="1"/>
    </xf>
    <xf numFmtId="167" fontId="72" fillId="0" borderId="9" xfId="1" applyNumberFormat="1" applyFont="1" applyFill="1" applyBorder="1" applyAlignment="1">
      <alignment horizontal="center" vertical="center"/>
    </xf>
    <xf numFmtId="169" fontId="72" fillId="17" borderId="0" xfId="5" applyNumberFormat="1" applyFont="1" applyFill="1" applyBorder="1" applyAlignment="1">
      <alignment horizontal="center"/>
    </xf>
    <xf numFmtId="167" fontId="72" fillId="0" borderId="9" xfId="0" applyNumberFormat="1" applyFont="1" applyBorder="1" applyAlignment="1">
      <alignment horizontal="right" vertical="center"/>
    </xf>
    <xf numFmtId="0" fontId="84" fillId="17" borderId="0" xfId="0" applyFont="1" applyFill="1" applyAlignment="1">
      <alignment horizontal="left"/>
    </xf>
    <xf numFmtId="43" fontId="85" fillId="17" borderId="0" xfId="5" applyFont="1" applyFill="1"/>
    <xf numFmtId="0" fontId="72" fillId="18" borderId="9" xfId="0" applyFont="1" applyFill="1" applyBorder="1" applyAlignment="1">
      <alignment horizontal="center" vertical="center"/>
    </xf>
    <xf numFmtId="0" fontId="72" fillId="0" borderId="9" xfId="0" applyFont="1" applyBorder="1" applyAlignment="1">
      <alignment horizontal="center" vertical="center"/>
    </xf>
    <xf numFmtId="164" fontId="72" fillId="9" borderId="9" xfId="0" applyNumberFormat="1" applyFont="1" applyFill="1" applyBorder="1" applyAlignment="1">
      <alignment horizontal="center"/>
    </xf>
    <xf numFmtId="164" fontId="72" fillId="16" borderId="9" xfId="0" applyNumberFormat="1" applyFont="1" applyFill="1" applyBorder="1" applyAlignment="1">
      <alignment horizontal="center"/>
    </xf>
    <xf numFmtId="43" fontId="82" fillId="0" borderId="0" xfId="5" applyFont="1" applyAlignment="1">
      <alignment vertical="center" wrapText="1"/>
    </xf>
    <xf numFmtId="0" fontId="84" fillId="17" borderId="0" xfId="0" applyFont="1" applyFill="1" applyAlignment="1">
      <alignment horizontal="left" vertical="center" wrapText="1"/>
    </xf>
    <xf numFmtId="0" fontId="84" fillId="17" borderId="0" xfId="0" applyFont="1" applyFill="1" applyAlignment="1">
      <alignment wrapText="1"/>
    </xf>
    <xf numFmtId="43" fontId="79" fillId="0" borderId="0" xfId="5" applyFont="1"/>
    <xf numFmtId="169" fontId="72" fillId="17" borderId="0" xfId="5" applyNumberFormat="1" applyFont="1" applyFill="1" applyBorder="1"/>
    <xf numFmtId="0" fontId="45" fillId="9" borderId="0" xfId="0" applyFont="1" applyFill="1"/>
    <xf numFmtId="0" fontId="86" fillId="9" borderId="0" xfId="0" applyFont="1" applyFill="1"/>
    <xf numFmtId="0" fontId="8" fillId="0" borderId="0" xfId="3" applyAlignment="1" applyProtection="1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quotePrefix="1" applyFont="1" applyAlignment="1">
      <alignment wrapText="1"/>
    </xf>
    <xf numFmtId="0" fontId="35" fillId="2" borderId="4" xfId="0" applyFont="1" applyFill="1" applyBorder="1" applyAlignment="1">
      <alignment vertical="top" wrapText="1"/>
    </xf>
    <xf numFmtId="0" fontId="35" fillId="0" borderId="5" xfId="0" applyFont="1" applyBorder="1" applyAlignment="1">
      <alignment vertical="top" wrapText="1"/>
    </xf>
    <xf numFmtId="0" fontId="35" fillId="2" borderId="6" xfId="0" applyFont="1" applyFill="1" applyBorder="1" applyAlignment="1">
      <alignment vertical="top" wrapText="1"/>
    </xf>
    <xf numFmtId="0" fontId="35" fillId="0" borderId="7" xfId="0" applyFont="1" applyBorder="1" applyAlignment="1">
      <alignment vertical="top" wrapText="1"/>
    </xf>
    <xf numFmtId="0" fontId="35" fillId="2" borderId="15" xfId="0" applyFont="1" applyFill="1" applyBorder="1" applyAlignment="1">
      <alignment vertical="top"/>
    </xf>
    <xf numFmtId="0" fontId="32" fillId="0" borderId="16" xfId="0" applyFont="1" applyBorder="1" applyAlignment="1">
      <alignment vertical="top"/>
    </xf>
    <xf numFmtId="0" fontId="35" fillId="2" borderId="17" xfId="0" applyFont="1" applyFill="1" applyBorder="1" applyAlignment="1">
      <alignment vertical="top"/>
    </xf>
    <xf numFmtId="0" fontId="32" fillId="0" borderId="18" xfId="0" applyFont="1" applyBorder="1" applyAlignment="1">
      <alignment vertical="top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4" fillId="7" borderId="0" xfId="0" applyFont="1" applyFill="1" applyAlignment="1">
      <alignment horizontal="center"/>
    </xf>
    <xf numFmtId="0" fontId="35" fillId="0" borderId="1" xfId="0" applyFont="1" applyBorder="1" applyAlignment="1">
      <alignment vertical="top" wrapText="1"/>
    </xf>
    <xf numFmtId="0" fontId="32" fillId="0" borderId="2" xfId="0" applyFont="1" applyBorder="1" applyAlignment="1">
      <alignment vertical="top" wrapText="1"/>
    </xf>
    <xf numFmtId="0" fontId="35" fillId="0" borderId="1" xfId="0" applyFont="1" applyBorder="1" applyAlignment="1">
      <alignment vertical="top"/>
    </xf>
    <xf numFmtId="0" fontId="32" fillId="0" borderId="3" xfId="0" applyFont="1" applyBorder="1" applyAlignment="1">
      <alignment vertical="top"/>
    </xf>
    <xf numFmtId="0" fontId="32" fillId="0" borderId="2" xfId="0" applyFont="1" applyBorder="1" applyAlignment="1">
      <alignment vertical="top"/>
    </xf>
    <xf numFmtId="0" fontId="35" fillId="2" borderId="7" xfId="0" applyFont="1" applyFill="1" applyBorder="1" applyAlignment="1">
      <alignment vertical="top" wrapText="1"/>
    </xf>
    <xf numFmtId="0" fontId="35" fillId="2" borderId="6" xfId="0" applyFont="1" applyFill="1" applyBorder="1" applyAlignment="1">
      <alignment vertical="top"/>
    </xf>
    <xf numFmtId="0" fontId="35" fillId="2" borderId="8" xfId="0" applyFont="1" applyFill="1" applyBorder="1" applyAlignment="1">
      <alignment vertical="top"/>
    </xf>
    <xf numFmtId="0" fontId="35" fillId="2" borderId="7" xfId="0" applyFont="1" applyFill="1" applyBorder="1" applyAlignment="1">
      <alignment vertical="top"/>
    </xf>
    <xf numFmtId="0" fontId="35" fillId="0" borderId="3" xfId="0" applyFont="1" applyBorder="1" applyAlignment="1">
      <alignment vertical="top"/>
    </xf>
    <xf numFmtId="0" fontId="35" fillId="0" borderId="2" xfId="0" applyFont="1" applyBorder="1" applyAlignment="1">
      <alignment vertical="top"/>
    </xf>
    <xf numFmtId="0" fontId="35" fillId="0" borderId="4" xfId="0" applyFont="1" applyBorder="1" applyAlignment="1">
      <alignment vertical="top" wrapText="1"/>
    </xf>
    <xf numFmtId="0" fontId="35" fillId="0" borderId="0" xfId="0" applyFont="1"/>
    <xf numFmtId="0" fontId="32" fillId="0" borderId="5" xfId="0" applyFont="1" applyBorder="1"/>
    <xf numFmtId="0" fontId="32" fillId="2" borderId="7" xfId="0" applyFont="1" applyFill="1" applyBorder="1" applyAlignment="1">
      <alignment vertical="top"/>
    </xf>
    <xf numFmtId="0" fontId="32" fillId="0" borderId="3" xfId="0" applyFont="1" applyBorder="1"/>
    <xf numFmtId="0" fontId="35" fillId="2" borderId="4" xfId="0" applyFont="1" applyFill="1" applyBorder="1" applyAlignment="1">
      <alignment vertical="top"/>
    </xf>
    <xf numFmtId="0" fontId="32" fillId="0" borderId="0" xfId="0" applyFont="1"/>
    <xf numFmtId="0" fontId="35" fillId="0" borderId="1" xfId="0" applyFont="1" applyBorder="1" applyAlignment="1">
      <alignment horizontal="left"/>
    </xf>
    <xf numFmtId="0" fontId="32" fillId="0" borderId="2" xfId="0" applyFont="1" applyBorder="1"/>
    <xf numFmtId="0" fontId="35" fillId="0" borderId="1" xfId="0" applyFont="1" applyBorder="1"/>
    <xf numFmtId="0" fontId="35" fillId="0" borderId="3" xfId="0" applyFont="1" applyBorder="1"/>
    <xf numFmtId="0" fontId="35" fillId="0" borderId="2" xfId="0" applyFont="1" applyBorder="1"/>
    <xf numFmtId="0" fontId="35" fillId="2" borderId="15" xfId="0" applyFont="1" applyFill="1" applyBorder="1"/>
    <xf numFmtId="0" fontId="32" fillId="0" borderId="16" xfId="0" applyFont="1" applyBorder="1"/>
    <xf numFmtId="0" fontId="35" fillId="2" borderId="17" xfId="0" applyFont="1" applyFill="1" applyBorder="1"/>
    <xf numFmtId="0" fontId="35" fillId="2" borderId="18" xfId="0" applyFont="1" applyFill="1" applyBorder="1"/>
    <xf numFmtId="0" fontId="35" fillId="0" borderId="4" xfId="0" applyFont="1" applyBorder="1" applyAlignment="1">
      <alignment horizontal="right"/>
    </xf>
    <xf numFmtId="0" fontId="35" fillId="2" borderId="6" xfId="0" applyFont="1" applyFill="1" applyBorder="1" applyAlignment="1">
      <alignment wrapText="1"/>
    </xf>
    <xf numFmtId="0" fontId="35" fillId="2" borderId="7" xfId="0" applyFont="1" applyFill="1" applyBorder="1" applyAlignment="1">
      <alignment wrapText="1"/>
    </xf>
    <xf numFmtId="0" fontId="35" fillId="2" borderId="8" xfId="0" applyFont="1" applyFill="1" applyBorder="1" applyAlignment="1">
      <alignment wrapText="1"/>
    </xf>
    <xf numFmtId="0" fontId="39" fillId="0" borderId="0" xfId="0" applyFont="1" applyAlignment="1">
      <alignment horizontal="center" wrapText="1"/>
    </xf>
    <xf numFmtId="0" fontId="35" fillId="0" borderId="6" xfId="0" applyFont="1" applyBorder="1"/>
    <xf numFmtId="0" fontId="35" fillId="0" borderId="8" xfId="0" applyFont="1" applyBorder="1"/>
    <xf numFmtId="0" fontId="35" fillId="0" borderId="7" xfId="0" applyFont="1" applyBorder="1"/>
    <xf numFmtId="0" fontId="35" fillId="2" borderId="10" xfId="0" applyFont="1" applyFill="1" applyBorder="1" applyAlignment="1">
      <alignment vertical="top"/>
    </xf>
    <xf numFmtId="0" fontId="32" fillId="2" borderId="11" xfId="0" applyFont="1" applyFill="1" applyBorder="1"/>
    <xf numFmtId="0" fontId="32" fillId="2" borderId="0" xfId="0" applyFont="1" applyFill="1" applyAlignment="1">
      <alignment wrapText="1"/>
    </xf>
    <xf numFmtId="0" fontId="5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3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41" fillId="7" borderId="0" xfId="0" applyFont="1" applyFill="1" applyAlignment="1">
      <alignment horizontal="center"/>
    </xf>
    <xf numFmtId="0" fontId="49" fillId="0" borderId="0" xfId="0" applyFont="1" applyAlignment="1">
      <alignment horizontal="left" vertical="center"/>
    </xf>
    <xf numFmtId="0" fontId="47" fillId="7" borderId="0" xfId="0" applyFont="1" applyFill="1" applyAlignment="1">
      <alignment horizontal="center"/>
    </xf>
    <xf numFmtId="0" fontId="44" fillId="0" borderId="9" xfId="0" applyFont="1" applyBorder="1" applyAlignment="1">
      <alignment horizontal="right"/>
    </xf>
    <xf numFmtId="0" fontId="44" fillId="2" borderId="10" xfId="0" applyFont="1" applyFill="1" applyBorder="1"/>
    <xf numFmtId="0" fontId="44" fillId="2" borderId="11" xfId="0" applyFont="1" applyFill="1" applyBorder="1"/>
    <xf numFmtId="0" fontId="44" fillId="0" borderId="3" xfId="0" applyFont="1" applyBorder="1" applyAlignment="1">
      <alignment horizontal="center"/>
    </xf>
    <xf numFmtId="0" fontId="44" fillId="0" borderId="2" xfId="0" applyFont="1" applyBorder="1" applyAlignment="1">
      <alignment horizontal="center"/>
    </xf>
    <xf numFmtId="0" fontId="44" fillId="0" borderId="9" xfId="0" applyFont="1" applyBorder="1"/>
    <xf numFmtId="0" fontId="44" fillId="0" borderId="1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 wrapText="1"/>
    </xf>
    <xf numFmtId="0" fontId="44" fillId="0" borderId="0" xfId="0" applyFont="1" applyAlignment="1">
      <alignment horizontal="center"/>
    </xf>
    <xf numFmtId="0" fontId="43" fillId="0" borderId="14" xfId="0" applyFont="1" applyBorder="1" applyAlignment="1">
      <alignment horizontal="center" vertical="top"/>
    </xf>
    <xf numFmtId="0" fontId="44" fillId="0" borderId="13" xfId="0" applyFont="1" applyBorder="1" applyAlignment="1">
      <alignment horizontal="center"/>
    </xf>
    <xf numFmtId="0" fontId="44" fillId="0" borderId="8" xfId="0" applyFont="1" applyBorder="1" applyAlignment="1">
      <alignment horizontal="center"/>
    </xf>
    <xf numFmtId="0" fontId="44" fillId="7" borderId="3" xfId="0" applyFont="1" applyFill="1" applyBorder="1" applyAlignment="1">
      <alignment horizontal="center"/>
    </xf>
    <xf numFmtId="0" fontId="31" fillId="0" borderId="0" xfId="0" applyFont="1" applyAlignment="1">
      <alignment horizontal="center" vertical="center"/>
    </xf>
    <xf numFmtId="6" fontId="44" fillId="2" borderId="10" xfId="0" applyNumberFormat="1" applyFont="1" applyFill="1" applyBorder="1" applyAlignment="1">
      <alignment horizontal="center"/>
    </xf>
    <xf numFmtId="0" fontId="44" fillId="2" borderId="11" xfId="0" applyFont="1" applyFill="1" applyBorder="1" applyAlignment="1">
      <alignment horizontal="center"/>
    </xf>
    <xf numFmtId="0" fontId="49" fillId="0" borderId="0" xfId="0" applyFont="1" applyAlignment="1">
      <alignment horizontal="center"/>
    </xf>
    <xf numFmtId="0" fontId="44" fillId="0" borderId="9" xfId="0" applyFont="1" applyBorder="1" applyAlignment="1">
      <alignment horizontal="center" vertical="top" wrapText="1"/>
    </xf>
    <xf numFmtId="0" fontId="43" fillId="2" borderId="9" xfId="0" applyFont="1" applyFill="1" applyBorder="1" applyAlignment="1">
      <alignment horizontal="center"/>
    </xf>
    <xf numFmtId="0" fontId="43" fillId="2" borderId="9" xfId="0" applyFont="1" applyFill="1" applyBorder="1"/>
    <xf numFmtId="0" fontId="43" fillId="2" borderId="10" xfId="0" applyFont="1" applyFill="1" applyBorder="1" applyAlignment="1">
      <alignment horizontal="center"/>
    </xf>
    <xf numFmtId="0" fontId="43" fillId="2" borderId="22" xfId="0" applyFont="1" applyFill="1" applyBorder="1" applyAlignment="1">
      <alignment horizontal="center"/>
    </xf>
    <xf numFmtId="0" fontId="43" fillId="2" borderId="11" xfId="0" applyFont="1" applyFill="1" applyBorder="1" applyAlignment="1">
      <alignment horizontal="center"/>
    </xf>
    <xf numFmtId="0" fontId="44" fillId="0" borderId="1" xfId="0" applyFont="1" applyBorder="1" applyAlignment="1">
      <alignment horizontal="center" wrapText="1"/>
    </xf>
    <xf numFmtId="0" fontId="44" fillId="0" borderId="2" xfId="0" applyFont="1" applyBorder="1" applyAlignment="1">
      <alignment horizontal="center" wrapText="1"/>
    </xf>
    <xf numFmtId="0" fontId="44" fillId="0" borderId="0" xfId="0" applyFont="1" applyAlignment="1">
      <alignment horizontal="left" vertical="top" wrapText="1"/>
    </xf>
    <xf numFmtId="0" fontId="32" fillId="0" borderId="0" xfId="0" applyFont="1" applyAlignment="1">
      <alignment horizontal="right"/>
    </xf>
    <xf numFmtId="0" fontId="48" fillId="0" borderId="0" xfId="0" applyFont="1" applyAlignment="1">
      <alignment horizontal="right"/>
    </xf>
    <xf numFmtId="0" fontId="32" fillId="0" borderId="32" xfId="0" applyFont="1" applyBorder="1"/>
    <xf numFmtId="0" fontId="32" fillId="0" borderId="25" xfId="0" applyFont="1" applyBorder="1"/>
    <xf numFmtId="0" fontId="15" fillId="0" borderId="0" xfId="0" applyFont="1" applyAlignment="1">
      <alignment horizontal="right" vertical="center" wrapText="1"/>
    </xf>
    <xf numFmtId="0" fontId="47" fillId="0" borderId="3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8" fillId="0" borderId="1" xfId="0" applyFont="1" applyBorder="1" applyAlignment="1">
      <alignment horizontal="left"/>
    </xf>
    <xf numFmtId="0" fontId="32" fillId="0" borderId="3" xfId="0" applyFont="1" applyBorder="1" applyAlignment="1">
      <alignment horizontal="left"/>
    </xf>
    <xf numFmtId="0" fontId="48" fillId="0" borderId="34" xfId="0" applyFont="1" applyBorder="1"/>
    <xf numFmtId="0" fontId="48" fillId="0" borderId="30" xfId="0" applyFont="1" applyBorder="1"/>
    <xf numFmtId="0" fontId="32" fillId="0" borderId="33" xfId="0" applyFont="1" applyBorder="1"/>
    <xf numFmtId="0" fontId="32" fillId="0" borderId="31" xfId="0" applyFont="1" applyBorder="1"/>
    <xf numFmtId="0" fontId="48" fillId="0" borderId="25" xfId="0" applyFont="1" applyBorder="1"/>
    <xf numFmtId="0" fontId="48" fillId="0" borderId="0" xfId="0" applyFont="1"/>
    <xf numFmtId="0" fontId="3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12" fillId="12" borderId="0" xfId="0" applyFont="1" applyFill="1" applyAlignment="1">
      <alignment horizontal="center"/>
    </xf>
    <xf numFmtId="0" fontId="53" fillId="0" borderId="0" xfId="0" applyFont="1" applyAlignment="1">
      <alignment horizontal="center" wrapText="1"/>
    </xf>
    <xf numFmtId="0" fontId="39" fillId="0" borderId="0" xfId="0" applyFont="1" applyAlignment="1">
      <alignment horizontal="center" vertical="top" wrapText="1"/>
    </xf>
    <xf numFmtId="44" fontId="63" fillId="0" borderId="0" xfId="0" applyNumberFormat="1" applyFont="1" applyAlignment="1">
      <alignment vertical="center" wrapText="1"/>
    </xf>
    <xf numFmtId="44" fontId="63" fillId="0" borderId="0" xfId="0" applyNumberFormat="1" applyFont="1" applyAlignment="1">
      <alignment horizontal="center" vertical="center" wrapText="1"/>
    </xf>
    <xf numFmtId="37" fontId="44" fillId="0" borderId="0" xfId="5" applyNumberFormat="1" applyFont="1" applyAlignment="1"/>
    <xf numFmtId="37" fontId="45" fillId="7" borderId="0" xfId="5" applyNumberFormat="1" applyFont="1" applyFill="1" applyAlignment="1">
      <alignment horizontal="center"/>
    </xf>
    <xf numFmtId="37" fontId="43" fillId="0" borderId="0" xfId="5" applyNumberFormat="1" applyFont="1" applyAlignment="1">
      <alignment horizontal="center"/>
    </xf>
    <xf numFmtId="37" fontId="49" fillId="0" borderId="0" xfId="5" applyNumberFormat="1" applyFont="1" applyAlignment="1">
      <alignment horizontal="center"/>
    </xf>
    <xf numFmtId="37" fontId="54" fillId="0" borderId="0" xfId="5" applyNumberFormat="1" applyFont="1" applyAlignment="1"/>
    <xf numFmtId="37" fontId="44" fillId="0" borderId="0" xfId="5" applyNumberFormat="1" applyFont="1" applyAlignment="1">
      <alignment wrapText="1"/>
    </xf>
    <xf numFmtId="37" fontId="44" fillId="0" borderId="0" xfId="5" applyNumberFormat="1" applyFont="1" applyAlignment="1">
      <alignment horizontal="left"/>
    </xf>
    <xf numFmtId="37" fontId="44" fillId="0" borderId="37" xfId="5" applyNumberFormat="1" applyFont="1" applyBorder="1" applyAlignment="1">
      <alignment horizontal="left"/>
    </xf>
    <xf numFmtId="37" fontId="43" fillId="9" borderId="0" xfId="5" applyNumberFormat="1" applyFont="1" applyFill="1" applyAlignment="1"/>
    <xf numFmtId="0" fontId="6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66" fillId="0" borderId="0" xfId="0" applyFont="1" applyAlignment="1">
      <alignment vertical="top"/>
    </xf>
    <xf numFmtId="0" fontId="49" fillId="3" borderId="0" xfId="0" applyFont="1" applyFill="1" applyAlignment="1">
      <alignment horizontal="center" vertical="center"/>
    </xf>
    <xf numFmtId="0" fontId="35" fillId="3" borderId="0" xfId="0" applyFont="1" applyFill="1" applyAlignment="1">
      <alignment horizontal="center"/>
    </xf>
    <xf numFmtId="0" fontId="35" fillId="0" borderId="0" xfId="0" applyFont="1" applyAlignment="1">
      <alignment horizontal="center"/>
    </xf>
    <xf numFmtId="0" fontId="84" fillId="17" borderId="0" xfId="0" applyFont="1" applyFill="1" applyAlignment="1">
      <alignment horizontal="left"/>
    </xf>
    <xf numFmtId="0" fontId="72" fillId="0" borderId="0" xfId="0" applyFont="1" applyAlignment="1">
      <alignment vertical="center" wrapText="1"/>
    </xf>
    <xf numFmtId="0" fontId="72" fillId="17" borderId="0" xfId="0" applyFont="1" applyFill="1" applyAlignment="1">
      <alignment horizontal="center" vertical="center" wrapText="1"/>
    </xf>
  </cellXfs>
  <cellStyles count="100">
    <cellStyle name="Bad" xfId="97" builtinId="27"/>
    <cellStyle name="Comma" xfId="5" builtinId="3"/>
    <cellStyle name="Currency" xfId="1" builtinId="4"/>
    <cellStyle name="Followed Hyperlink" xfId="4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Hyperlink" xfId="3" builtinId="8"/>
    <cellStyle name="Input" xfId="98" builtinId="20"/>
    <cellStyle name="Normal" xfId="0" builtinId="0"/>
    <cellStyle name="Percent" xfId="2" builtinId="5"/>
    <cellStyle name="Warning Text" xfId="99" builtinId="1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xtsharepoint.nsf.gov/geo/oce/MOSArate/Shared%20Documents/Rate%20Scenario%20-%205%20year%20rolling%20average.xlsx" TargetMode="External"/><Relationship Id="rId1" Type="http://schemas.openxmlformats.org/officeDocument/2006/relationships/externalLinkPath" Target="https://extsharepoint.nsf.gov/geo/oce/MOSArate/Shared%20Documents/Rate%20Scenario%20-%205%20year%20rolling%20aver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&amp; Input"/>
      <sheetName val="cost"/>
      <sheetName val="2018 Final &amp; 2019 Provisional"/>
      <sheetName val="2019 Final &amp; 2020 Provisional"/>
      <sheetName val="2020 Final &amp; 2021 Provisional"/>
      <sheetName val="2021 Final &amp; 2022 Provisional"/>
      <sheetName val="2022 Final &amp; 2023 Provisional"/>
      <sheetName val="2023 Final &amp; 2024 Provisional"/>
      <sheetName val="2024 Final &amp; 2025 Provisional"/>
      <sheetName val="2025 Final &amp; 2026 Provisional"/>
    </sheetNames>
    <sheetDataSet>
      <sheetData sheetId="0"/>
      <sheetData sheetId="1">
        <row r="9">
          <cell r="B9">
            <v>250</v>
          </cell>
        </row>
      </sheetData>
      <sheetData sheetId="2">
        <row r="8">
          <cell r="B8">
            <v>650435</v>
          </cell>
        </row>
      </sheetData>
      <sheetData sheetId="3">
        <row r="8">
          <cell r="B8">
            <v>1173989</v>
          </cell>
        </row>
      </sheetData>
      <sheetData sheetId="4">
        <row r="8">
          <cell r="B8">
            <v>1159189</v>
          </cell>
        </row>
      </sheetData>
      <sheetData sheetId="5">
        <row r="8">
          <cell r="B8">
            <v>1625579</v>
          </cell>
        </row>
      </sheetData>
      <sheetData sheetId="6">
        <row r="8">
          <cell r="B8">
            <v>932884</v>
          </cell>
        </row>
      </sheetData>
      <sheetData sheetId="7">
        <row r="8">
          <cell r="B8">
            <v>719859</v>
          </cell>
        </row>
      </sheetData>
      <sheetData sheetId="8">
        <row r="8">
          <cell r="B8">
            <v>1021099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nsf.gov/geo/oce/programs/ips/index.jsp" TargetMode="External"/><Relationship Id="rId7" Type="http://schemas.openxmlformats.org/officeDocument/2006/relationships/hyperlink" Target="http://www.nsf.gov/geo/oce/programs/ips/index.jsp" TargetMode="External"/><Relationship Id="rId2" Type="http://schemas.openxmlformats.org/officeDocument/2006/relationships/hyperlink" Target="http://www.nsf.gov/geo/oce/programs/ips/index.jsp" TargetMode="External"/><Relationship Id="rId1" Type="http://schemas.openxmlformats.org/officeDocument/2006/relationships/hyperlink" Target="http://www.nsf.gov/geo/oce/programs/ips/index.jsp" TargetMode="External"/><Relationship Id="rId6" Type="http://schemas.openxmlformats.org/officeDocument/2006/relationships/hyperlink" Target="http://www.nsf.gov/geo/oce/programs/ips/index.jsp" TargetMode="External"/><Relationship Id="rId5" Type="http://schemas.openxmlformats.org/officeDocument/2006/relationships/hyperlink" Target="http://www.nsf.gov/geo/oce/programs/ips/index.jsp" TargetMode="External"/><Relationship Id="rId4" Type="http://schemas.openxmlformats.org/officeDocument/2006/relationships/hyperlink" Target="http://www.nsf.gov/geo/oce/programs/ips/index.jsp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workbookViewId="0">
      <selection activeCell="A11" sqref="A11:F11"/>
    </sheetView>
  </sheetViews>
  <sheetFormatPr baseColWidth="10" defaultColWidth="11" defaultRowHeight="13"/>
  <sheetData>
    <row r="1" spans="1:8" ht="17">
      <c r="A1" s="45" t="s">
        <v>252</v>
      </c>
    </row>
    <row r="2" spans="1:8" ht="18">
      <c r="A2" s="1"/>
    </row>
    <row r="3" spans="1:8" ht="18">
      <c r="A3" s="1"/>
    </row>
    <row r="4" spans="1:8" s="4" customFormat="1" ht="16">
      <c r="A4" s="7" t="s">
        <v>208</v>
      </c>
    </row>
    <row r="6" spans="1:8" ht="97" customHeight="1">
      <c r="A6" s="375" t="s">
        <v>203</v>
      </c>
      <c r="B6" s="376"/>
      <c r="C6" s="376"/>
      <c r="D6" s="376"/>
      <c r="E6" s="376"/>
      <c r="F6" s="376"/>
      <c r="G6" s="12"/>
      <c r="H6" s="12"/>
    </row>
    <row r="7" spans="1:8" ht="16">
      <c r="A7" s="4"/>
    </row>
    <row r="8" spans="1:8" ht="16">
      <c r="A8" s="4" t="s">
        <v>205</v>
      </c>
    </row>
    <row r="9" spans="1:8" ht="33" customHeight="1">
      <c r="A9" s="377" t="s">
        <v>253</v>
      </c>
      <c r="B9" s="376"/>
      <c r="C9" s="376"/>
      <c r="D9" s="376"/>
      <c r="E9" s="376"/>
      <c r="F9" s="376"/>
      <c r="G9" s="12"/>
      <c r="H9" s="12"/>
    </row>
    <row r="10" spans="1:8" ht="16">
      <c r="A10" s="11"/>
      <c r="B10" s="374" t="s">
        <v>201</v>
      </c>
      <c r="C10" s="374"/>
      <c r="D10" s="374"/>
      <c r="E10" s="374"/>
      <c r="F10" s="374"/>
      <c r="G10" s="374"/>
      <c r="H10" s="374"/>
    </row>
    <row r="11" spans="1:8" ht="34" customHeight="1">
      <c r="A11" s="377" t="s">
        <v>206</v>
      </c>
      <c r="B11" s="376"/>
      <c r="C11" s="376"/>
      <c r="D11" s="376"/>
      <c r="E11" s="376"/>
      <c r="F11" s="376"/>
    </row>
    <row r="12" spans="1:8" ht="32" customHeight="1">
      <c r="A12" s="377" t="s">
        <v>204</v>
      </c>
      <c r="B12" s="376"/>
      <c r="C12" s="376"/>
      <c r="D12" s="376"/>
      <c r="E12" s="376"/>
      <c r="F12" s="376"/>
    </row>
  </sheetData>
  <mergeCells count="5">
    <mergeCell ref="B10:H10"/>
    <mergeCell ref="A6:F6"/>
    <mergeCell ref="A9:F9"/>
    <mergeCell ref="A11:F11"/>
    <mergeCell ref="A12:F12"/>
  </mergeCells>
  <phoneticPr fontId="3" type="noConversion"/>
  <hyperlinks>
    <hyperlink ref="B10" r:id="rId1" xr:uid="{00000000-0004-0000-0000-000000000000}"/>
    <hyperlink ref="C10" r:id="rId2" display="http://www.nsf.gov/geo/oce/programs/ips/index.jsp" xr:uid="{00000000-0004-0000-0000-000001000000}"/>
    <hyperlink ref="D10" r:id="rId3" display="http://www.nsf.gov/geo/oce/programs/ips/index.jsp" xr:uid="{00000000-0004-0000-0000-000002000000}"/>
    <hyperlink ref="E10" r:id="rId4" display="http://www.nsf.gov/geo/oce/programs/ips/index.jsp" xr:uid="{00000000-0004-0000-0000-000003000000}"/>
    <hyperlink ref="F10" r:id="rId5" display="http://www.nsf.gov/geo/oce/programs/ips/index.jsp" xr:uid="{00000000-0004-0000-0000-000004000000}"/>
    <hyperlink ref="G10" r:id="rId6" display="http://www.nsf.gov/geo/oce/programs/ips/index.jsp" xr:uid="{00000000-0004-0000-0000-000005000000}"/>
    <hyperlink ref="H10" r:id="rId7" display="http://www.nsf.gov/geo/oce/programs/ips/index.jsp" xr:uid="{00000000-0004-0000-0000-000006000000}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  <pageSetUpPr fitToPage="1"/>
  </sheetPr>
  <dimension ref="A1:J69"/>
  <sheetViews>
    <sheetView view="pageLayout" topLeftCell="A8" zoomScale="112" zoomScaleNormal="125" zoomScalePageLayoutView="112" workbookViewId="0">
      <selection activeCell="F20" sqref="F20"/>
    </sheetView>
  </sheetViews>
  <sheetFormatPr baseColWidth="10" defaultColWidth="10.6640625" defaultRowHeight="13"/>
  <cols>
    <col min="1" max="1" width="17.1640625" style="14" customWidth="1"/>
    <col min="2" max="2" width="14.5" style="14" customWidth="1"/>
    <col min="3" max="3" width="16.5" style="14" customWidth="1"/>
    <col min="4" max="5" width="13.1640625" style="14" customWidth="1"/>
    <col min="6" max="6" width="14.1640625" style="14" customWidth="1"/>
    <col min="7" max="7" width="14.83203125" style="14" customWidth="1"/>
    <col min="8" max="8" width="12.5" style="14" bestFit="1" customWidth="1"/>
    <col min="9" max="16384" width="10.6640625" style="14"/>
  </cols>
  <sheetData>
    <row r="1" spans="1:9" ht="23">
      <c r="A1" s="478" t="s">
        <v>26</v>
      </c>
      <c r="B1" s="431"/>
      <c r="C1" s="431"/>
      <c r="D1" s="431"/>
      <c r="E1" s="431"/>
      <c r="F1" s="431"/>
      <c r="G1" s="39"/>
    </row>
    <row r="2" spans="1:9" ht="20">
      <c r="A2" s="430" t="s">
        <v>43</v>
      </c>
      <c r="B2" s="430"/>
      <c r="C2" s="430"/>
      <c r="D2" s="430"/>
      <c r="E2" s="430"/>
      <c r="F2" s="430"/>
    </row>
    <row r="3" spans="1:9" ht="17">
      <c r="A3" s="479" t="s">
        <v>257</v>
      </c>
      <c r="B3" s="479"/>
      <c r="C3" s="479"/>
      <c r="D3" s="479"/>
      <c r="E3" s="479"/>
      <c r="F3" s="479"/>
    </row>
    <row r="4" spans="1:9" ht="16">
      <c r="A4" s="480"/>
      <c r="B4" s="480"/>
      <c r="C4" s="480"/>
      <c r="D4" s="480"/>
      <c r="E4" s="480"/>
      <c r="F4" s="480"/>
    </row>
    <row r="5" spans="1:9" ht="31" customHeight="1">
      <c r="A5" s="481" t="s">
        <v>299</v>
      </c>
      <c r="B5" s="481"/>
      <c r="C5" s="481"/>
      <c r="D5" s="481"/>
      <c r="E5" s="481"/>
      <c r="F5" s="481"/>
      <c r="G5" s="482" t="s">
        <v>314</v>
      </c>
      <c r="H5" s="482"/>
      <c r="I5" s="482"/>
    </row>
    <row r="7" spans="1:9" ht="58" customHeight="1">
      <c r="A7" s="179" t="s">
        <v>76</v>
      </c>
      <c r="B7" s="180" t="s">
        <v>27</v>
      </c>
      <c r="C7" s="180" t="s">
        <v>71</v>
      </c>
      <c r="D7" s="180" t="s">
        <v>242</v>
      </c>
      <c r="E7" s="180" t="s">
        <v>243</v>
      </c>
      <c r="F7" s="180" t="s">
        <v>241</v>
      </c>
    </row>
    <row r="8" spans="1:9" ht="34" customHeight="1">
      <c r="A8" s="468" t="s">
        <v>244</v>
      </c>
      <c r="B8" s="468"/>
      <c r="C8" s="468"/>
      <c r="D8" s="36">
        <f>'Section 6'!H62</f>
        <v>12947.222222222223</v>
      </c>
      <c r="E8" s="36"/>
      <c r="F8" s="35"/>
    </row>
    <row r="9" spans="1:9" ht="31" customHeight="1">
      <c r="A9" s="469" t="s">
        <v>245</v>
      </c>
      <c r="B9" s="469"/>
      <c r="C9" s="469"/>
      <c r="D9" s="36">
        <f>'Section 6'!H64</f>
        <v>2777.7777777777778</v>
      </c>
      <c r="E9" s="36"/>
      <c r="F9" s="35"/>
    </row>
    <row r="10" spans="1:9" ht="31" customHeight="1">
      <c r="A10" s="469" t="s">
        <v>246</v>
      </c>
      <c r="B10" s="469"/>
      <c r="C10" s="469"/>
      <c r="D10" s="37"/>
      <c r="E10" s="37">
        <v>1000</v>
      </c>
      <c r="F10" s="35"/>
      <c r="G10" s="22">
        <f>(D11*D53)+(E11*E53)</f>
        <v>286050</v>
      </c>
    </row>
    <row r="11" spans="1:9" ht="27" customHeight="1">
      <c r="A11" s="469" t="s">
        <v>247</v>
      </c>
      <c r="B11" s="469"/>
      <c r="C11" s="469"/>
      <c r="D11" s="36">
        <f>SUM(D8:D10)</f>
        <v>15725</v>
      </c>
      <c r="E11" s="36">
        <f>SUM(E8:E10)</f>
        <v>1000</v>
      </c>
      <c r="F11" s="35"/>
    </row>
    <row r="12" spans="1:9" ht="16" customHeight="1">
      <c r="A12" s="467"/>
      <c r="B12" s="467"/>
      <c r="C12" s="467"/>
      <c r="D12" s="247">
        <f>D11-C69</f>
        <v>0</v>
      </c>
      <c r="E12" s="484" t="s">
        <v>322</v>
      </c>
      <c r="F12" s="484"/>
    </row>
    <row r="13" spans="1:9" ht="15">
      <c r="A13" s="476" t="s">
        <v>21</v>
      </c>
      <c r="B13" s="466"/>
      <c r="C13" s="466"/>
      <c r="D13" s="46"/>
      <c r="E13" s="46"/>
      <c r="F13" s="47"/>
    </row>
    <row r="14" spans="1:9" ht="16">
      <c r="A14" s="181" t="s">
        <v>297</v>
      </c>
      <c r="B14" s="182"/>
      <c r="C14" s="183"/>
      <c r="D14" s="182">
        <v>5</v>
      </c>
      <c r="E14" s="182">
        <v>1</v>
      </c>
      <c r="F14" s="184">
        <f>(D14*D11)+(E14*E11)</f>
        <v>79625</v>
      </c>
    </row>
    <row r="15" spans="1:9" ht="16">
      <c r="A15" s="181" t="s">
        <v>298</v>
      </c>
      <c r="B15" s="182"/>
      <c r="C15" s="185"/>
      <c r="D15" s="185">
        <v>10</v>
      </c>
      <c r="E15" s="185">
        <v>1</v>
      </c>
      <c r="F15" s="184">
        <f>(D15*D11)+(E15*E11)</f>
        <v>158250</v>
      </c>
    </row>
    <row r="16" spans="1:9" ht="15">
      <c r="A16" s="463" t="s">
        <v>15</v>
      </c>
      <c r="B16" s="463"/>
      <c r="C16" s="188">
        <f>SUM(C14:C15)</f>
        <v>0</v>
      </c>
      <c r="D16" s="50">
        <f>SUM(D14:D15)</f>
        <v>15</v>
      </c>
      <c r="E16" s="50">
        <f>SUM(E14:E15)</f>
        <v>2</v>
      </c>
      <c r="F16" s="189">
        <f>SUM(F14:F15)</f>
        <v>237875</v>
      </c>
      <c r="G16" s="22">
        <f>D16*D11+E10*E16</f>
        <v>237875</v>
      </c>
    </row>
    <row r="17" spans="1:7" ht="15">
      <c r="A17" s="187"/>
      <c r="B17" s="187"/>
      <c r="C17" s="190"/>
      <c r="D17" s="47"/>
      <c r="E17" s="47"/>
      <c r="F17" s="191"/>
    </row>
    <row r="18" spans="1:7" ht="15">
      <c r="A18" s="218" t="s">
        <v>258</v>
      </c>
      <c r="B18" s="219"/>
      <c r="C18" s="219"/>
      <c r="D18" s="219"/>
      <c r="E18" s="219"/>
      <c r="F18" s="220">
        <f>'Section 5.1B '!F19</f>
        <v>10000</v>
      </c>
      <c r="G18" s="86" t="s">
        <v>308</v>
      </c>
    </row>
    <row r="19" spans="1:7" ht="15">
      <c r="A19" s="221"/>
      <c r="B19" s="222"/>
      <c r="C19" s="222"/>
      <c r="D19" s="222"/>
      <c r="E19" s="222"/>
      <c r="F19" s="223"/>
    </row>
    <row r="20" spans="1:7" ht="15">
      <c r="A20" s="224" t="s">
        <v>225</v>
      </c>
      <c r="B20" s="225"/>
      <c r="C20" s="225"/>
      <c r="D20" s="226">
        <f>D16*D11</f>
        <v>235875</v>
      </c>
      <c r="E20" s="226">
        <f>E16*E11</f>
        <v>2000</v>
      </c>
      <c r="F20" s="227">
        <f>+F16-F18</f>
        <v>227875</v>
      </c>
      <c r="G20" s="86" t="s">
        <v>309</v>
      </c>
    </row>
    <row r="21" spans="1:7" ht="15">
      <c r="A21" s="47"/>
      <c r="B21" s="47"/>
      <c r="C21" s="47"/>
      <c r="D21" s="47"/>
      <c r="E21" s="47"/>
      <c r="F21" s="47"/>
    </row>
    <row r="22" spans="1:7" ht="15">
      <c r="A22" s="477" t="s">
        <v>0</v>
      </c>
      <c r="B22" s="407"/>
      <c r="C22" s="407"/>
      <c r="D22" s="47"/>
      <c r="E22" s="47"/>
      <c r="F22" s="47"/>
    </row>
    <row r="23" spans="1:7" ht="15">
      <c r="A23" s="181"/>
      <c r="B23" s="182"/>
      <c r="C23" s="182"/>
      <c r="D23" s="182">
        <v>1</v>
      </c>
      <c r="E23" s="182"/>
      <c r="F23" s="184">
        <f>(+D23*D11)+(E23*E11)</f>
        <v>15725</v>
      </c>
    </row>
    <row r="24" spans="1:7" ht="15">
      <c r="A24" s="181"/>
      <c r="B24" s="182"/>
      <c r="C24" s="182"/>
      <c r="D24" s="182">
        <v>1</v>
      </c>
      <c r="E24" s="182"/>
      <c r="F24" s="184">
        <f>(+D24*D11)+(+E24*E11)</f>
        <v>15725</v>
      </c>
    </row>
    <row r="25" spans="1:7" ht="15">
      <c r="A25" s="181"/>
      <c r="B25" s="182"/>
      <c r="C25" s="182"/>
      <c r="D25" s="182">
        <v>1</v>
      </c>
      <c r="E25" s="182">
        <v>1</v>
      </c>
      <c r="F25" s="184">
        <f>(+D25*D11)+(+E25*E11)</f>
        <v>16725</v>
      </c>
    </row>
    <row r="26" spans="1:7" ht="15">
      <c r="A26" s="182"/>
      <c r="B26" s="182"/>
      <c r="C26" s="182"/>
      <c r="D26" s="182"/>
      <c r="E26" s="182"/>
      <c r="F26" s="184">
        <f>+D26*D11</f>
        <v>0</v>
      </c>
    </row>
    <row r="27" spans="1:7" ht="15">
      <c r="A27" s="181"/>
      <c r="B27" s="182"/>
      <c r="C27" s="182"/>
      <c r="D27" s="182"/>
      <c r="E27" s="182"/>
      <c r="F27" s="184">
        <f>+D27*D11</f>
        <v>0</v>
      </c>
    </row>
    <row r="28" spans="1:7" ht="15">
      <c r="A28" s="181"/>
      <c r="B28" s="182"/>
      <c r="C28" s="182"/>
      <c r="D28" s="182"/>
      <c r="E28" s="182"/>
      <c r="F28" s="184">
        <f>+D28*D11</f>
        <v>0</v>
      </c>
    </row>
    <row r="29" spans="1:7" ht="15">
      <c r="A29" s="181"/>
      <c r="B29" s="182"/>
      <c r="C29" s="185"/>
      <c r="D29" s="185"/>
      <c r="E29" s="185"/>
      <c r="F29" s="186">
        <f>+D29*D11</f>
        <v>0</v>
      </c>
    </row>
    <row r="30" spans="1:7" ht="15">
      <c r="A30" s="181"/>
      <c r="B30" s="182"/>
      <c r="C30" s="193"/>
      <c r="D30" s="193"/>
      <c r="E30" s="193"/>
      <c r="F30" s="186">
        <f>+D30*D12</f>
        <v>0</v>
      </c>
    </row>
    <row r="31" spans="1:7" ht="15">
      <c r="A31" s="431" t="s">
        <v>68</v>
      </c>
      <c r="B31" s="431"/>
      <c r="C31" s="431"/>
      <c r="D31" s="47">
        <f>SUM(D23:D30)</f>
        <v>3</v>
      </c>
      <c r="E31" s="47">
        <f>SUM(E23:E30)</f>
        <v>1</v>
      </c>
      <c r="F31" s="189">
        <f>SUM(F23:F30)</f>
        <v>48175</v>
      </c>
      <c r="G31" s="22">
        <f>D31*D11+E31*E10</f>
        <v>48175</v>
      </c>
    </row>
    <row r="32" spans="1:7" ht="15">
      <c r="A32" s="47"/>
      <c r="B32" s="47"/>
      <c r="C32" s="47"/>
      <c r="D32" s="47"/>
      <c r="E32" s="47"/>
      <c r="F32" s="47"/>
    </row>
    <row r="33" spans="1:10" ht="15">
      <c r="A33" s="476" t="s">
        <v>23</v>
      </c>
      <c r="B33" s="466"/>
      <c r="C33" s="466"/>
      <c r="D33" s="466"/>
      <c r="E33" s="466"/>
      <c r="F33" s="466"/>
    </row>
    <row r="34" spans="1:10" ht="15">
      <c r="A34" s="181"/>
      <c r="B34" s="182"/>
      <c r="C34" s="182"/>
      <c r="D34" s="182"/>
      <c r="E34" s="182"/>
      <c r="F34" s="184">
        <f>+D34*D12</f>
        <v>0</v>
      </c>
    </row>
    <row r="35" spans="1:10" ht="15">
      <c r="A35" s="182"/>
      <c r="B35" s="182"/>
      <c r="C35" s="193"/>
      <c r="D35" s="193"/>
      <c r="E35" s="193"/>
      <c r="F35" s="194">
        <f t="shared" ref="F35" si="0">D35*$B$5</f>
        <v>0</v>
      </c>
    </row>
    <row r="36" spans="1:10" ht="15">
      <c r="A36" s="431" t="s">
        <v>67</v>
      </c>
      <c r="B36" s="431"/>
      <c r="C36" s="431"/>
      <c r="D36" s="47">
        <f>SUM(D34:D35)</f>
        <v>0</v>
      </c>
      <c r="E36" s="47">
        <f>SUM(E34:E35)</f>
        <v>0</v>
      </c>
      <c r="F36" s="195">
        <f>SUM(F34:F35)</f>
        <v>0</v>
      </c>
    </row>
    <row r="37" spans="1:10" ht="15">
      <c r="A37" s="47"/>
      <c r="B37" s="47"/>
      <c r="C37" s="47"/>
      <c r="D37" s="47"/>
      <c r="E37" s="47"/>
      <c r="F37" s="47"/>
    </row>
    <row r="38" spans="1:10" ht="15">
      <c r="A38" s="477" t="s">
        <v>28</v>
      </c>
      <c r="B38" s="407"/>
      <c r="C38" s="407"/>
      <c r="D38" s="47"/>
      <c r="E38" s="47"/>
      <c r="F38" s="47"/>
    </row>
    <row r="39" spans="1:10" s="26" customFormat="1" ht="15">
      <c r="A39" s="182"/>
      <c r="B39" s="182"/>
      <c r="C39" s="182"/>
      <c r="D39" s="182"/>
      <c r="E39" s="196"/>
      <c r="F39" s="197">
        <f>+D39*D11</f>
        <v>0</v>
      </c>
      <c r="G39" s="14"/>
      <c r="H39" s="14"/>
      <c r="I39" s="14"/>
      <c r="J39" s="14"/>
    </row>
    <row r="40" spans="1:10" s="27" customFormat="1" ht="15">
      <c r="A40" s="198"/>
      <c r="B40" s="182"/>
      <c r="C40" s="182"/>
      <c r="D40" s="196"/>
      <c r="E40" s="196"/>
      <c r="F40" s="199">
        <f>+D40*D12</f>
        <v>0</v>
      </c>
      <c r="G40" s="14"/>
      <c r="H40" s="14"/>
      <c r="I40" s="14"/>
      <c r="J40" s="14"/>
    </row>
    <row r="41" spans="1:10" s="26" customFormat="1" ht="15">
      <c r="A41" s="198"/>
      <c r="B41" s="182"/>
      <c r="C41" s="185"/>
      <c r="D41" s="196"/>
      <c r="E41" s="196"/>
      <c r="F41" s="197">
        <f>+D41*D12</f>
        <v>0</v>
      </c>
      <c r="G41" s="14"/>
      <c r="H41" s="14"/>
      <c r="I41" s="14"/>
      <c r="J41" s="14"/>
    </row>
    <row r="42" spans="1:10" s="26" customFormat="1" ht="15">
      <c r="A42" s="198"/>
      <c r="B42" s="182"/>
      <c r="C42" s="185"/>
      <c r="D42" s="196"/>
      <c r="E42" s="196"/>
      <c r="F42" s="197">
        <f>+D42*D12</f>
        <v>0</v>
      </c>
      <c r="G42" s="14"/>
      <c r="H42" s="14"/>
      <c r="I42" s="14"/>
      <c r="J42" s="14"/>
    </row>
    <row r="43" spans="1:10" s="26" customFormat="1" ht="15">
      <c r="A43" s="198"/>
      <c r="B43" s="182"/>
      <c r="C43" s="185"/>
      <c r="D43" s="196"/>
      <c r="E43" s="196"/>
      <c r="F43" s="197">
        <f>+D43*D12</f>
        <v>0</v>
      </c>
      <c r="G43" s="14"/>
      <c r="H43" s="14"/>
      <c r="I43" s="14"/>
      <c r="J43" s="14"/>
    </row>
    <row r="44" spans="1:10" s="26" customFormat="1" ht="15">
      <c r="A44" s="182"/>
      <c r="B44" s="182"/>
      <c r="C44" s="185"/>
      <c r="D44" s="200"/>
      <c r="E44" s="196"/>
      <c r="F44" s="197">
        <f>+D44*D12</f>
        <v>0</v>
      </c>
      <c r="G44" s="14"/>
      <c r="H44" s="14"/>
      <c r="I44" s="14"/>
      <c r="J44" s="14"/>
    </row>
    <row r="45" spans="1:10" ht="15">
      <c r="A45" s="182"/>
      <c r="B45" s="182"/>
      <c r="C45" s="193"/>
      <c r="D45" s="201"/>
      <c r="E45" s="201"/>
      <c r="F45" s="194">
        <f>+D45*D12</f>
        <v>0</v>
      </c>
    </row>
    <row r="46" spans="1:10" ht="15">
      <c r="A46" s="431" t="s">
        <v>207</v>
      </c>
      <c r="B46" s="431"/>
      <c r="C46" s="431"/>
      <c r="D46" s="47">
        <f>SUM(D39:D45)</f>
        <v>0</v>
      </c>
      <c r="E46" s="47">
        <f>SUM(E39:E45)</f>
        <v>0</v>
      </c>
      <c r="F46" s="195">
        <f>SUM(F39:F45)</f>
        <v>0</v>
      </c>
      <c r="G46" s="22"/>
    </row>
    <row r="47" spans="1:10" ht="15">
      <c r="A47" s="47"/>
      <c r="B47" s="47"/>
      <c r="C47" s="47"/>
      <c r="D47" s="47"/>
      <c r="E47" s="47"/>
      <c r="F47" s="47"/>
    </row>
    <row r="48" spans="1:10" ht="15">
      <c r="A48" s="192" t="s">
        <v>2</v>
      </c>
      <c r="B48" s="47"/>
      <c r="C48" s="47"/>
      <c r="D48" s="47"/>
      <c r="E48" s="47"/>
      <c r="F48" s="47"/>
    </row>
    <row r="49" spans="1:8" ht="15">
      <c r="A49" s="463" t="s">
        <v>3</v>
      </c>
      <c r="B49" s="463"/>
      <c r="C49" s="407"/>
      <c r="D49" s="151">
        <f>D16</f>
        <v>15</v>
      </c>
      <c r="E49" s="151">
        <f>+E16</f>
        <v>2</v>
      </c>
      <c r="F49" s="184">
        <f>F16</f>
        <v>237875</v>
      </c>
      <c r="H49" s="40"/>
    </row>
    <row r="50" spans="1:8" ht="15">
      <c r="A50" s="463" t="s">
        <v>4</v>
      </c>
      <c r="B50" s="463"/>
      <c r="C50" s="407"/>
      <c r="D50" s="151">
        <f>D31</f>
        <v>3</v>
      </c>
      <c r="E50" s="151">
        <f>+E31</f>
        <v>1</v>
      </c>
      <c r="F50" s="184">
        <f>F31</f>
        <v>48175</v>
      </c>
    </row>
    <row r="51" spans="1:8" ht="15">
      <c r="A51" s="463" t="s">
        <v>5</v>
      </c>
      <c r="B51" s="463"/>
      <c r="C51" s="407"/>
      <c r="D51" s="151">
        <f>D36</f>
        <v>0</v>
      </c>
      <c r="E51" s="151">
        <f>+E36</f>
        <v>0</v>
      </c>
      <c r="F51" s="184">
        <f>F36</f>
        <v>0</v>
      </c>
    </row>
    <row r="52" spans="1:8" ht="15">
      <c r="A52" s="463" t="s">
        <v>6</v>
      </c>
      <c r="B52" s="463"/>
      <c r="C52" s="407"/>
      <c r="D52" s="202">
        <f>D46</f>
        <v>0</v>
      </c>
      <c r="E52" s="202">
        <f>+E46</f>
        <v>0</v>
      </c>
      <c r="F52" s="194">
        <f>F46</f>
        <v>0</v>
      </c>
      <c r="G52" s="228" t="s">
        <v>312</v>
      </c>
    </row>
    <row r="53" spans="1:8" ht="17">
      <c r="A53" s="464" t="s">
        <v>69</v>
      </c>
      <c r="B53" s="463"/>
      <c r="C53" s="463"/>
      <c r="D53" s="192">
        <f>SUM(D49:D52)</f>
        <v>18</v>
      </c>
      <c r="E53" s="192">
        <f>SUM(E49:E52)</f>
        <v>3</v>
      </c>
      <c r="F53" s="204">
        <f>SUM(F49:F52)</f>
        <v>286050</v>
      </c>
      <c r="G53" s="230">
        <f>(D53*D11)+(E11*E53)</f>
        <v>286050</v>
      </c>
      <c r="H53" s="38"/>
    </row>
    <row r="54" spans="1:8" ht="15">
      <c r="A54" s="203"/>
      <c r="B54" s="187"/>
      <c r="C54" s="187"/>
      <c r="D54" s="192"/>
      <c r="E54" s="192"/>
      <c r="F54" s="192"/>
    </row>
    <row r="55" spans="1:8" ht="15">
      <c r="A55" s="470" t="s">
        <v>77</v>
      </c>
      <c r="B55" s="471"/>
      <c r="C55" s="205"/>
      <c r="D55" s="206"/>
      <c r="E55" s="192"/>
      <c r="F55" s="192"/>
    </row>
    <row r="56" spans="1:8" ht="15">
      <c r="A56" s="465"/>
      <c r="B56" s="466"/>
      <c r="C56" s="47" t="s">
        <v>216</v>
      </c>
      <c r="D56" s="51" t="s">
        <v>217</v>
      </c>
      <c r="E56" s="178"/>
    </row>
    <row r="57" spans="1:8" ht="15">
      <c r="A57" s="474" t="s">
        <v>211</v>
      </c>
      <c r="B57" s="475"/>
      <c r="C57" s="209">
        <f>D57/D53</f>
        <v>8333.3333333333339</v>
      </c>
      <c r="D57" s="233">
        <f>'Section 6'!H10+'Section 6'!H18</f>
        <v>150000</v>
      </c>
      <c r="E57" s="178" t="s">
        <v>296</v>
      </c>
      <c r="F57" s="19"/>
    </row>
    <row r="58" spans="1:8" ht="15">
      <c r="A58" s="474" t="s">
        <v>11</v>
      </c>
      <c r="B58" s="475"/>
      <c r="C58" s="209">
        <f>D58/D53</f>
        <v>666.66666666666663</v>
      </c>
      <c r="D58" s="233">
        <f>'Section 6'!H12+'Section 6'!H19</f>
        <v>12000</v>
      </c>
      <c r="E58" s="178" t="s">
        <v>296</v>
      </c>
      <c r="F58" s="19"/>
    </row>
    <row r="59" spans="1:8" ht="15">
      <c r="A59" s="474" t="s">
        <v>117</v>
      </c>
      <c r="B59" s="475"/>
      <c r="C59" s="209">
        <f>D59/D53</f>
        <v>555.55555555555554</v>
      </c>
      <c r="D59" s="233">
        <f>'Section 6'!H14+'Section 6'!H20</f>
        <v>10000</v>
      </c>
      <c r="E59" s="178" t="s">
        <v>296</v>
      </c>
    </row>
    <row r="60" spans="1:8" ht="15">
      <c r="A60" s="474" t="s">
        <v>214</v>
      </c>
      <c r="B60" s="475"/>
      <c r="C60" s="209">
        <f>D60/D53</f>
        <v>55.555555555555557</v>
      </c>
      <c r="D60" s="233">
        <f>'Section 6'!H35</f>
        <v>1000</v>
      </c>
      <c r="E60" s="178" t="s">
        <v>296</v>
      </c>
      <c r="F60" s="19"/>
      <c r="G60" s="22"/>
    </row>
    <row r="61" spans="1:8" ht="15">
      <c r="A61" s="474" t="s">
        <v>212</v>
      </c>
      <c r="B61" s="475"/>
      <c r="C61" s="209">
        <f>D61/D53</f>
        <v>55.555555555555557</v>
      </c>
      <c r="D61" s="233">
        <f>'Section 6'!H36</f>
        <v>1000</v>
      </c>
      <c r="E61" s="178" t="s">
        <v>296</v>
      </c>
      <c r="F61" s="19"/>
      <c r="G61" s="22"/>
    </row>
    <row r="62" spans="1:8" ht="15">
      <c r="A62" s="207" t="s">
        <v>311</v>
      </c>
      <c r="B62" s="208"/>
      <c r="C62" s="209">
        <f>D62/D53</f>
        <v>166.66666666666666</v>
      </c>
      <c r="D62" s="233">
        <f>'Section 6'!H31</f>
        <v>3000</v>
      </c>
      <c r="E62" s="178" t="s">
        <v>296</v>
      </c>
      <c r="F62" s="19"/>
      <c r="G62" s="22"/>
    </row>
    <row r="63" spans="1:8" ht="15">
      <c r="A63" s="207" t="s">
        <v>310</v>
      </c>
      <c r="B63" s="208"/>
      <c r="C63" s="209">
        <f>D63/D53</f>
        <v>583.33333333333337</v>
      </c>
      <c r="D63" s="233">
        <f>'Section 6'!H29+'Section 6'!H30</f>
        <v>10500</v>
      </c>
      <c r="E63" s="178" t="s">
        <v>296</v>
      </c>
      <c r="F63" s="19"/>
      <c r="G63" s="22"/>
    </row>
    <row r="64" spans="1:8" ht="15">
      <c r="A64" s="474" t="s">
        <v>213</v>
      </c>
      <c r="B64" s="475"/>
      <c r="C64" s="209">
        <f>D64/D53</f>
        <v>1555.5555555555557</v>
      </c>
      <c r="D64" s="233">
        <f>'Section 6'!H24+'Section 6'!H32+'Section 6'!H33+'Section 6'!H37+'Section 6'!H38+'Section 6'!H39</f>
        <v>28000</v>
      </c>
      <c r="E64" s="178" t="s">
        <v>296</v>
      </c>
    </row>
    <row r="65" spans="1:5" ht="15">
      <c r="A65" s="207" t="s">
        <v>248</v>
      </c>
      <c r="B65" s="208"/>
      <c r="C65" s="209">
        <f>D65/D53</f>
        <v>2777.7777777777778</v>
      </c>
      <c r="D65" s="233">
        <f>'Section 6'!H25</f>
        <v>50000</v>
      </c>
      <c r="E65" s="178" t="s">
        <v>296</v>
      </c>
    </row>
    <row r="66" spans="1:5" ht="15">
      <c r="A66" s="474" t="s">
        <v>218</v>
      </c>
      <c r="B66" s="475"/>
      <c r="C66" s="184">
        <f>SUM(C57:C65)</f>
        <v>14749.999999999996</v>
      </c>
      <c r="D66" s="210">
        <f>SUM(D57:D65)</f>
        <v>265500</v>
      </c>
      <c r="E66" s="178" t="s">
        <v>296</v>
      </c>
    </row>
    <row r="67" spans="1:5" ht="15">
      <c r="A67" s="474" t="s">
        <v>215</v>
      </c>
      <c r="B67" s="475"/>
      <c r="C67" s="229">
        <f>D67/D53</f>
        <v>1141.6666666666667</v>
      </c>
      <c r="D67" s="211">
        <f>+'Section 6'!H46</f>
        <v>20550</v>
      </c>
      <c r="E67" s="178" t="s">
        <v>296</v>
      </c>
    </row>
    <row r="68" spans="1:5" ht="15">
      <c r="A68" s="207" t="s">
        <v>313</v>
      </c>
      <c r="B68" s="208"/>
      <c r="C68" s="186">
        <f>-D68/D53</f>
        <v>-166.66666666666666</v>
      </c>
      <c r="D68" s="232">
        <f>E53*E11</f>
        <v>3000</v>
      </c>
      <c r="E68" s="178"/>
    </row>
    <row r="69" spans="1:5" ht="15">
      <c r="A69" s="472" t="s">
        <v>14</v>
      </c>
      <c r="B69" s="473"/>
      <c r="C69" s="212">
        <f>+C67+C66+C68</f>
        <v>15724.999999999996</v>
      </c>
      <c r="D69" s="213">
        <f>SUM(D66:D67)</f>
        <v>286050</v>
      </c>
      <c r="E69" s="166"/>
    </row>
  </sheetData>
  <mergeCells count="36">
    <mergeCell ref="G5:I5"/>
    <mergeCell ref="E12:F12"/>
    <mergeCell ref="A36:C36"/>
    <mergeCell ref="A1:F1"/>
    <mergeCell ref="A2:F2"/>
    <mergeCell ref="A3:F3"/>
    <mergeCell ref="A4:F4"/>
    <mergeCell ref="A5:F5"/>
    <mergeCell ref="A12:C12"/>
    <mergeCell ref="A13:C13"/>
    <mergeCell ref="A16:B16"/>
    <mergeCell ref="A22:C22"/>
    <mergeCell ref="A31:C31"/>
    <mergeCell ref="A33:F33"/>
    <mergeCell ref="A8:C8"/>
    <mergeCell ref="A9:C9"/>
    <mergeCell ref="A10:C10"/>
    <mergeCell ref="A11:C11"/>
    <mergeCell ref="A58:B58"/>
    <mergeCell ref="A38:C38"/>
    <mergeCell ref="A46:C46"/>
    <mergeCell ref="A49:C49"/>
    <mergeCell ref="A50:C50"/>
    <mergeCell ref="A51:C51"/>
    <mergeCell ref="A52:C52"/>
    <mergeCell ref="A53:C53"/>
    <mergeCell ref="A55:B55"/>
    <mergeCell ref="A56:B56"/>
    <mergeCell ref="A57:B57"/>
    <mergeCell ref="A69:B69"/>
    <mergeCell ref="A59:B59"/>
    <mergeCell ref="A60:B60"/>
    <mergeCell ref="A61:B61"/>
    <mergeCell ref="A64:B64"/>
    <mergeCell ref="A66:B66"/>
    <mergeCell ref="A67:B67"/>
  </mergeCells>
  <phoneticPr fontId="3" type="noConversion"/>
  <printOptions horizontalCentered="1"/>
  <pageMargins left="0.25" right="0.25" top="0.5" bottom="0.25" header="0.25" footer="0.5"/>
  <pageSetup scale="62"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  <pageSetUpPr fitToPage="1"/>
  </sheetPr>
  <dimension ref="A1:M71"/>
  <sheetViews>
    <sheetView view="pageLayout" topLeftCell="A24" zoomScale="125" zoomScalePageLayoutView="125" workbookViewId="0">
      <selection activeCell="H65" sqref="H65"/>
    </sheetView>
  </sheetViews>
  <sheetFormatPr baseColWidth="10" defaultColWidth="10.6640625" defaultRowHeight="14"/>
  <cols>
    <col min="1" max="1" width="5" style="23" customWidth="1"/>
    <col min="2" max="2" width="3.33203125" style="23" customWidth="1"/>
    <col min="3" max="3" width="3.5" style="23" customWidth="1"/>
    <col min="4" max="4" width="25.1640625" style="23" customWidth="1"/>
    <col min="5" max="5" width="12.83203125" style="23" customWidth="1"/>
    <col min="6" max="6" width="13.33203125" style="23" customWidth="1"/>
    <col min="7" max="7" width="13.6640625" style="23" customWidth="1"/>
    <col min="8" max="8" width="14" style="23" customWidth="1"/>
    <col min="9" max="9" width="10.6640625" style="15"/>
    <col min="10" max="10" width="13" style="15" bestFit="1" customWidth="1"/>
    <col min="11" max="13" width="12.5" style="15" bestFit="1" customWidth="1"/>
    <col min="14" max="16384" width="10.6640625" style="15"/>
  </cols>
  <sheetData>
    <row r="1" spans="1:11" ht="17">
      <c r="A1" s="488" t="s">
        <v>55</v>
      </c>
      <c r="B1" s="488"/>
      <c r="C1" s="488"/>
      <c r="D1" s="488"/>
      <c r="E1" s="488"/>
      <c r="F1" s="488"/>
      <c r="G1" s="488"/>
      <c r="H1" s="488"/>
    </row>
    <row r="2" spans="1:11" ht="24" customHeight="1">
      <c r="A2" s="489" t="s">
        <v>301</v>
      </c>
      <c r="B2" s="489"/>
      <c r="C2" s="489"/>
      <c r="D2" s="489"/>
      <c r="E2" s="489"/>
      <c r="F2" s="489"/>
      <c r="G2" s="489"/>
      <c r="H2" s="489"/>
    </row>
    <row r="3" spans="1:11" ht="16">
      <c r="A3" s="487" t="s">
        <v>56</v>
      </c>
      <c r="B3" s="487"/>
      <c r="C3" s="487"/>
      <c r="D3" s="487"/>
      <c r="E3" s="487"/>
      <c r="F3" s="487"/>
      <c r="G3" s="487"/>
      <c r="H3" s="487"/>
    </row>
    <row r="4" spans="1:11" ht="16" customHeight="1">
      <c r="A4" s="486"/>
      <c r="B4" s="486"/>
      <c r="C4" s="486"/>
      <c r="D4" s="486"/>
      <c r="E4" s="486"/>
      <c r="F4" s="486"/>
      <c r="G4" s="486"/>
      <c r="H4" s="486"/>
      <c r="I4" s="34"/>
    </row>
    <row r="5" spans="1:11" ht="16">
      <c r="A5" s="116"/>
      <c r="B5" s="116"/>
      <c r="C5" s="116"/>
      <c r="D5" s="117"/>
      <c r="E5" s="117"/>
      <c r="F5" s="117" t="s">
        <v>305</v>
      </c>
      <c r="G5" s="117" t="s">
        <v>304</v>
      </c>
      <c r="H5" s="117" t="s">
        <v>303</v>
      </c>
    </row>
    <row r="6" spans="1:11" ht="16">
      <c r="A6" s="485"/>
      <c r="B6" s="485"/>
      <c r="C6" s="485"/>
      <c r="D6" s="485"/>
      <c r="E6" s="118" t="s">
        <v>274</v>
      </c>
      <c r="F6" s="118" t="s">
        <v>273</v>
      </c>
      <c r="G6" s="118" t="s">
        <v>272</v>
      </c>
      <c r="H6" s="118" t="s">
        <v>271</v>
      </c>
      <c r="I6" s="86" t="s">
        <v>278</v>
      </c>
      <c r="J6" s="86"/>
      <c r="K6" s="86"/>
    </row>
    <row r="7" spans="1:11" ht="34">
      <c r="A7" s="117" t="s">
        <v>72</v>
      </c>
      <c r="B7" s="117"/>
      <c r="C7" s="117"/>
      <c r="D7" s="117"/>
      <c r="E7" s="119" t="s">
        <v>226</v>
      </c>
      <c r="F7" s="119" t="s">
        <v>226</v>
      </c>
      <c r="G7" s="138" t="s">
        <v>279</v>
      </c>
      <c r="H7" s="119" t="s">
        <v>227</v>
      </c>
      <c r="I7" s="86"/>
      <c r="J7" s="86"/>
      <c r="K7" s="86"/>
    </row>
    <row r="8" spans="1:11" ht="16">
      <c r="A8" s="117" t="s">
        <v>57</v>
      </c>
      <c r="B8" s="485" t="s">
        <v>58</v>
      </c>
      <c r="C8" s="485"/>
      <c r="D8" s="485"/>
      <c r="E8" s="117"/>
      <c r="F8" s="117"/>
      <c r="G8" s="117"/>
      <c r="H8" s="117"/>
      <c r="I8" s="86"/>
      <c r="J8" s="86"/>
      <c r="K8" s="86"/>
    </row>
    <row r="9" spans="1:11" ht="16">
      <c r="A9" s="117"/>
      <c r="B9" s="117" t="s">
        <v>59</v>
      </c>
      <c r="C9" s="485" t="s">
        <v>60</v>
      </c>
      <c r="D9" s="485"/>
      <c r="E9" s="117"/>
      <c r="F9" s="117"/>
      <c r="G9" s="117"/>
      <c r="H9" s="117"/>
      <c r="I9" s="86"/>
      <c r="J9" s="86"/>
      <c r="K9" s="86"/>
    </row>
    <row r="10" spans="1:11" ht="16" customHeight="1">
      <c r="A10" s="117"/>
      <c r="B10" s="117"/>
      <c r="C10" s="120" t="s">
        <v>81</v>
      </c>
      <c r="D10" s="117" t="s">
        <v>61</v>
      </c>
      <c r="E10" s="121"/>
      <c r="F10" s="121">
        <v>75000</v>
      </c>
      <c r="G10" s="121">
        <v>70000</v>
      </c>
      <c r="H10" s="214">
        <v>75000</v>
      </c>
      <c r="I10" s="235" t="s">
        <v>319</v>
      </c>
      <c r="J10" s="235"/>
      <c r="K10" s="235"/>
    </row>
    <row r="11" spans="1:11" ht="16" hidden="1" customHeight="1">
      <c r="A11" s="117"/>
      <c r="B11" s="117"/>
      <c r="C11" s="117" t="s">
        <v>62</v>
      </c>
      <c r="D11" s="117" t="s">
        <v>63</v>
      </c>
      <c r="E11" s="121"/>
      <c r="F11" s="121"/>
      <c r="G11" s="121"/>
      <c r="H11" s="214"/>
      <c r="I11" s="86"/>
      <c r="J11" s="86"/>
      <c r="K11" s="86"/>
    </row>
    <row r="12" spans="1:11" ht="16">
      <c r="A12" s="117"/>
      <c r="B12" s="117"/>
      <c r="C12" s="122" t="s">
        <v>78</v>
      </c>
      <c r="D12" s="117" t="s">
        <v>64</v>
      </c>
      <c r="E12" s="121"/>
      <c r="F12" s="121">
        <v>50000</v>
      </c>
      <c r="G12" s="121">
        <v>5000</v>
      </c>
      <c r="H12" s="214">
        <v>10000</v>
      </c>
      <c r="I12" s="86" t="s">
        <v>316</v>
      </c>
      <c r="J12" s="86"/>
      <c r="K12" s="86"/>
    </row>
    <row r="13" spans="1:11" ht="16">
      <c r="A13" s="117"/>
      <c r="B13" s="117"/>
      <c r="C13" s="122" t="s">
        <v>79</v>
      </c>
      <c r="D13" s="117" t="s">
        <v>65</v>
      </c>
      <c r="E13" s="121"/>
      <c r="F13" s="121"/>
      <c r="G13" s="121"/>
      <c r="H13" s="214"/>
      <c r="I13" s="86"/>
      <c r="J13" s="86"/>
      <c r="K13" s="86"/>
    </row>
    <row r="14" spans="1:11" ht="16">
      <c r="A14" s="117"/>
      <c r="B14" s="117"/>
      <c r="C14" s="122" t="s">
        <v>80</v>
      </c>
      <c r="D14" s="117" t="s">
        <v>117</v>
      </c>
      <c r="E14" s="121"/>
      <c r="F14" s="121">
        <v>10000</v>
      </c>
      <c r="G14" s="121">
        <v>5000</v>
      </c>
      <c r="H14" s="214">
        <v>5000</v>
      </c>
      <c r="I14" s="86"/>
      <c r="J14" s="86"/>
      <c r="K14" s="86"/>
    </row>
    <row r="15" spans="1:11" ht="16">
      <c r="A15" s="117"/>
      <c r="B15" s="117"/>
      <c r="C15" s="117"/>
      <c r="D15" s="123" t="s">
        <v>66</v>
      </c>
      <c r="E15" s="124">
        <f>SUM(E10:E14)</f>
        <v>0</v>
      </c>
      <c r="F15" s="124">
        <f>SUM(F10:F14)</f>
        <v>135000</v>
      </c>
      <c r="G15" s="124">
        <f>SUM(G10:G14)</f>
        <v>80000</v>
      </c>
      <c r="H15" s="215">
        <f>SUM(H10:H14)</f>
        <v>90000</v>
      </c>
      <c r="I15" s="86"/>
      <c r="J15" s="86"/>
      <c r="K15" s="86"/>
    </row>
    <row r="16" spans="1:11" ht="16">
      <c r="A16" s="139"/>
      <c r="B16" s="139"/>
      <c r="C16" s="139"/>
      <c r="D16" s="139"/>
      <c r="E16" s="140"/>
      <c r="F16" s="140"/>
      <c r="G16" s="140"/>
      <c r="H16" s="216"/>
      <c r="I16" s="86"/>
      <c r="J16" s="86"/>
      <c r="K16" s="86"/>
    </row>
    <row r="17" spans="1:11" ht="16">
      <c r="A17" s="117"/>
      <c r="B17" s="117" t="s">
        <v>113</v>
      </c>
      <c r="C17" s="485" t="s">
        <v>114</v>
      </c>
      <c r="D17" s="485"/>
      <c r="E17" s="124"/>
      <c r="F17" s="124"/>
      <c r="G17" s="124"/>
      <c r="H17" s="215"/>
      <c r="I17" s="86"/>
      <c r="J17" s="86"/>
      <c r="K17" s="86"/>
    </row>
    <row r="18" spans="1:11" ht="16">
      <c r="A18" s="117"/>
      <c r="B18" s="117"/>
      <c r="C18" s="117" t="s">
        <v>81</v>
      </c>
      <c r="D18" s="117" t="s">
        <v>115</v>
      </c>
      <c r="E18" s="121"/>
      <c r="F18" s="121">
        <v>70000</v>
      </c>
      <c r="G18" s="121">
        <v>70000</v>
      </c>
      <c r="H18" s="214">
        <v>75000</v>
      </c>
      <c r="I18" s="86"/>
      <c r="J18" s="236"/>
      <c r="K18" s="86"/>
    </row>
    <row r="19" spans="1:11" ht="16">
      <c r="A19" s="117"/>
      <c r="B19" s="117"/>
      <c r="C19" s="117" t="s">
        <v>78</v>
      </c>
      <c r="D19" s="117" t="s">
        <v>116</v>
      </c>
      <c r="E19" s="121"/>
      <c r="F19" s="121">
        <v>1000</v>
      </c>
      <c r="G19" s="121">
        <v>1000</v>
      </c>
      <c r="H19" s="214">
        <v>2000</v>
      </c>
      <c r="I19" s="86"/>
      <c r="J19" s="86"/>
      <c r="K19" s="86"/>
    </row>
    <row r="20" spans="1:11" ht="16">
      <c r="A20" s="117"/>
      <c r="B20" s="117"/>
      <c r="C20" s="117" t="s">
        <v>79</v>
      </c>
      <c r="D20" s="117" t="s">
        <v>118</v>
      </c>
      <c r="E20" s="121"/>
      <c r="F20" s="121">
        <v>3000</v>
      </c>
      <c r="G20" s="121">
        <v>3000</v>
      </c>
      <c r="H20" s="214">
        <v>5000</v>
      </c>
      <c r="I20" s="86"/>
      <c r="J20" s="86"/>
      <c r="K20" s="86"/>
    </row>
    <row r="21" spans="1:11" ht="16">
      <c r="A21" s="117"/>
      <c r="B21" s="117"/>
      <c r="C21" s="117"/>
      <c r="D21" s="123" t="s">
        <v>119</v>
      </c>
      <c r="E21" s="124">
        <f>SUM(E18:E20)</f>
        <v>0</v>
      </c>
      <c r="F21" s="124">
        <f>SUM(F18:F20)</f>
        <v>74000</v>
      </c>
      <c r="G21" s="124">
        <f>SUM(G18:G20)</f>
        <v>74000</v>
      </c>
      <c r="H21" s="215">
        <f>SUM(H18:H20)</f>
        <v>82000</v>
      </c>
      <c r="I21" s="86"/>
      <c r="J21" s="86"/>
      <c r="K21" s="86"/>
    </row>
    <row r="22" spans="1:11" ht="16">
      <c r="A22" s="139"/>
      <c r="B22" s="139"/>
      <c r="C22" s="139"/>
      <c r="D22" s="141"/>
      <c r="E22" s="140"/>
      <c r="F22" s="140"/>
      <c r="G22" s="140"/>
      <c r="H22" s="216"/>
      <c r="I22" s="86"/>
      <c r="J22" s="86"/>
      <c r="K22" s="86"/>
    </row>
    <row r="23" spans="1:11" ht="16">
      <c r="A23" s="117" t="s">
        <v>120</v>
      </c>
      <c r="B23" s="485" t="s">
        <v>121</v>
      </c>
      <c r="C23" s="485"/>
      <c r="D23" s="485"/>
      <c r="E23" s="124"/>
      <c r="F23" s="124"/>
      <c r="G23" s="124"/>
      <c r="H23" s="215"/>
      <c r="I23" s="86"/>
      <c r="J23" s="86"/>
      <c r="K23" s="86"/>
    </row>
    <row r="24" spans="1:11" ht="16">
      <c r="A24" s="117"/>
      <c r="B24" s="117" t="s">
        <v>122</v>
      </c>
      <c r="C24" s="485" t="s">
        <v>123</v>
      </c>
      <c r="D24" s="485"/>
      <c r="E24" s="121"/>
      <c r="F24" s="121">
        <v>23000</v>
      </c>
      <c r="G24" s="121">
        <v>20000</v>
      </c>
      <c r="H24" s="214">
        <v>25000</v>
      </c>
      <c r="I24" s="86"/>
      <c r="J24" s="86"/>
      <c r="K24" s="86"/>
    </row>
    <row r="25" spans="1:11" ht="16">
      <c r="A25" s="117"/>
      <c r="B25" s="117" t="s">
        <v>124</v>
      </c>
      <c r="C25" s="485" t="s">
        <v>125</v>
      </c>
      <c r="D25" s="485"/>
      <c r="E25" s="121"/>
      <c r="F25" s="121">
        <v>50000</v>
      </c>
      <c r="G25" s="121">
        <v>50000</v>
      </c>
      <c r="H25" s="214">
        <v>50000</v>
      </c>
      <c r="I25" s="86" t="s">
        <v>275</v>
      </c>
      <c r="J25" s="86"/>
      <c r="K25" s="86"/>
    </row>
    <row r="26" spans="1:11" ht="16">
      <c r="A26" s="117"/>
      <c r="B26" s="117"/>
      <c r="C26" s="117"/>
      <c r="D26" s="123" t="s">
        <v>277</v>
      </c>
      <c r="E26" s="124">
        <f>SUM(E24:E25)</f>
        <v>0</v>
      </c>
      <c r="F26" s="124">
        <f>SUM(F24:F25)</f>
        <v>73000</v>
      </c>
      <c r="G26" s="124">
        <f>SUM(G24:G25)</f>
        <v>70000</v>
      </c>
      <c r="H26" s="215">
        <f>SUM(H24:H25)</f>
        <v>75000</v>
      </c>
      <c r="I26" s="86"/>
      <c r="J26" s="86"/>
      <c r="K26" s="86"/>
    </row>
    <row r="27" spans="1:11" ht="16">
      <c r="A27" s="139"/>
      <c r="B27" s="139"/>
      <c r="C27" s="139"/>
      <c r="D27" s="139"/>
      <c r="E27" s="140"/>
      <c r="F27" s="140"/>
      <c r="G27" s="140"/>
      <c r="H27" s="216"/>
      <c r="I27" s="86"/>
      <c r="J27" s="86"/>
      <c r="K27" s="86"/>
    </row>
    <row r="28" spans="1:11" ht="16">
      <c r="A28" s="117" t="s">
        <v>126</v>
      </c>
      <c r="B28" s="117" t="s">
        <v>155</v>
      </c>
      <c r="C28" s="117"/>
      <c r="D28" s="117"/>
      <c r="E28" s="124"/>
      <c r="F28" s="124"/>
      <c r="G28" s="124"/>
      <c r="H28" s="215"/>
      <c r="I28" s="86"/>
      <c r="J28" s="86"/>
      <c r="K28" s="86"/>
    </row>
    <row r="29" spans="1:11" ht="16">
      <c r="A29" s="117"/>
      <c r="B29" s="117" t="s">
        <v>156</v>
      </c>
      <c r="C29" s="485" t="s">
        <v>250</v>
      </c>
      <c r="D29" s="485"/>
      <c r="E29" s="121"/>
      <c r="F29" s="121">
        <v>25000</v>
      </c>
      <c r="G29" s="121">
        <v>9000</v>
      </c>
      <c r="H29" s="214">
        <v>10000</v>
      </c>
      <c r="I29" s="86"/>
      <c r="J29" s="86"/>
      <c r="K29" s="86"/>
    </row>
    <row r="30" spans="1:11" ht="16">
      <c r="A30" s="117"/>
      <c r="B30" s="117" t="s">
        <v>228</v>
      </c>
      <c r="C30" s="115" t="s">
        <v>251</v>
      </c>
      <c r="D30" s="115"/>
      <c r="E30" s="121"/>
      <c r="F30" s="121">
        <v>1000</v>
      </c>
      <c r="G30" s="121">
        <v>500</v>
      </c>
      <c r="H30" s="214">
        <v>500</v>
      </c>
      <c r="I30" s="86"/>
      <c r="J30" s="86"/>
      <c r="K30" s="86"/>
    </row>
    <row r="31" spans="1:11" ht="16">
      <c r="A31" s="117"/>
      <c r="B31" s="117" t="s">
        <v>229</v>
      </c>
      <c r="C31" s="485" t="s">
        <v>157</v>
      </c>
      <c r="D31" s="485"/>
      <c r="E31" s="121"/>
      <c r="F31" s="121">
        <v>5500</v>
      </c>
      <c r="G31" s="121">
        <v>2800</v>
      </c>
      <c r="H31" s="214">
        <v>3000</v>
      </c>
      <c r="I31" s="86"/>
      <c r="J31" s="237"/>
      <c r="K31" s="86"/>
    </row>
    <row r="32" spans="1:11" ht="16">
      <c r="A32" s="117"/>
      <c r="B32" s="117" t="s">
        <v>230</v>
      </c>
      <c r="C32" s="485" t="s">
        <v>158</v>
      </c>
      <c r="D32" s="485"/>
      <c r="E32" s="121"/>
      <c r="F32" s="121">
        <v>10000</v>
      </c>
      <c r="G32" s="121">
        <v>1000</v>
      </c>
      <c r="H32" s="214">
        <v>1000</v>
      </c>
      <c r="I32" s="86"/>
      <c r="J32" s="86"/>
      <c r="K32" s="86"/>
    </row>
    <row r="33" spans="1:11" ht="16">
      <c r="A33" s="117"/>
      <c r="B33" s="117" t="s">
        <v>231</v>
      </c>
      <c r="C33" s="485" t="s">
        <v>159</v>
      </c>
      <c r="D33" s="485"/>
      <c r="E33" s="121"/>
      <c r="F33" s="121"/>
      <c r="G33" s="121">
        <v>1000</v>
      </c>
      <c r="H33" s="214">
        <v>1000</v>
      </c>
      <c r="I33" s="86"/>
      <c r="J33" s="86"/>
      <c r="K33" s="86"/>
    </row>
    <row r="34" spans="1:11" ht="16">
      <c r="A34" s="117"/>
      <c r="B34" s="117" t="s">
        <v>82</v>
      </c>
      <c r="C34" s="485" t="s">
        <v>160</v>
      </c>
      <c r="D34" s="485"/>
      <c r="E34" s="242"/>
      <c r="F34" s="242"/>
      <c r="G34" s="242"/>
      <c r="H34" s="231"/>
      <c r="I34" s="86"/>
      <c r="J34" s="86"/>
      <c r="K34" s="86"/>
    </row>
    <row r="35" spans="1:11" ht="16">
      <c r="A35" s="117"/>
      <c r="B35" s="117"/>
      <c r="C35" s="122" t="s">
        <v>81</v>
      </c>
      <c r="D35" s="117" t="s">
        <v>161</v>
      </c>
      <c r="E35" s="121"/>
      <c r="F35" s="121">
        <v>2500</v>
      </c>
      <c r="G35" s="121">
        <v>990</v>
      </c>
      <c r="H35" s="214">
        <v>1000</v>
      </c>
      <c r="I35" s="86"/>
      <c r="J35" s="86"/>
      <c r="K35" s="86"/>
    </row>
    <row r="36" spans="1:11" ht="16">
      <c r="A36" s="117"/>
      <c r="B36" s="117"/>
      <c r="C36" s="122" t="s">
        <v>78</v>
      </c>
      <c r="D36" s="117" t="s">
        <v>162</v>
      </c>
      <c r="E36" s="121"/>
      <c r="F36" s="121">
        <v>2500</v>
      </c>
      <c r="G36" s="121">
        <v>990</v>
      </c>
      <c r="H36" s="214">
        <v>1000</v>
      </c>
      <c r="I36" s="86"/>
      <c r="J36" s="86"/>
      <c r="K36" s="86"/>
    </row>
    <row r="37" spans="1:11" ht="16">
      <c r="A37" s="117"/>
      <c r="B37" s="117" t="s">
        <v>83</v>
      </c>
      <c r="C37" s="485" t="s">
        <v>163</v>
      </c>
      <c r="D37" s="485"/>
      <c r="E37" s="242"/>
      <c r="F37" s="242"/>
      <c r="G37" s="242"/>
      <c r="H37" s="241"/>
      <c r="I37" s="86"/>
      <c r="J37" s="86"/>
      <c r="K37" s="86"/>
    </row>
    <row r="38" spans="1:11" ht="16">
      <c r="A38" s="117"/>
      <c r="B38" s="117" t="s">
        <v>84</v>
      </c>
      <c r="C38" s="485" t="s">
        <v>164</v>
      </c>
      <c r="D38" s="485"/>
      <c r="E38" s="121"/>
      <c r="F38" s="121">
        <v>3000</v>
      </c>
      <c r="G38" s="121">
        <v>990</v>
      </c>
      <c r="H38" s="214">
        <v>1000</v>
      </c>
      <c r="I38" s="86"/>
      <c r="J38" s="86"/>
      <c r="K38" s="86"/>
    </row>
    <row r="39" spans="1:11" ht="16">
      <c r="A39" s="117"/>
      <c r="B39" s="117" t="s">
        <v>232</v>
      </c>
      <c r="C39" s="485" t="s">
        <v>165</v>
      </c>
      <c r="D39" s="485"/>
      <c r="E39" s="121">
        <v>0</v>
      </c>
      <c r="F39" s="121">
        <v>0</v>
      </c>
      <c r="G39" s="121">
        <v>0</v>
      </c>
      <c r="H39" s="214">
        <v>0</v>
      </c>
      <c r="I39" s="86"/>
      <c r="J39" s="86"/>
      <c r="K39" s="86"/>
    </row>
    <row r="40" spans="1:11" ht="16">
      <c r="A40" s="117"/>
      <c r="B40" s="117"/>
      <c r="C40" s="117"/>
      <c r="D40" s="123" t="s">
        <v>119</v>
      </c>
      <c r="E40" s="124">
        <f>SUM(E29:E39)</f>
        <v>0</v>
      </c>
      <c r="F40" s="124">
        <f>SUM(F29:F39)</f>
        <v>49500</v>
      </c>
      <c r="G40" s="124">
        <f>SUM(G29:G39)</f>
        <v>17270</v>
      </c>
      <c r="H40" s="215">
        <f>SUM(H29:H39)</f>
        <v>18500</v>
      </c>
      <c r="I40" s="86"/>
      <c r="J40" s="86"/>
      <c r="K40" s="86"/>
    </row>
    <row r="41" spans="1:11" ht="16">
      <c r="A41" s="139"/>
      <c r="B41" s="139"/>
      <c r="C41" s="139"/>
      <c r="D41" s="139"/>
      <c r="E41" s="140"/>
      <c r="F41" s="140"/>
      <c r="G41" s="140"/>
      <c r="H41" s="216"/>
      <c r="I41" s="86"/>
      <c r="J41" s="86"/>
      <c r="K41" s="86"/>
    </row>
    <row r="42" spans="1:11" ht="16">
      <c r="A42" s="117"/>
      <c r="B42" s="117"/>
      <c r="C42" s="117"/>
      <c r="D42" s="117" t="s">
        <v>166</v>
      </c>
      <c r="E42" s="215">
        <f t="shared" ref="E42:F42" si="0">E15+E21+E24+E40</f>
        <v>0</v>
      </c>
      <c r="F42" s="215">
        <f t="shared" si="0"/>
        <v>281500</v>
      </c>
      <c r="G42" s="215">
        <f>G15+G21+G24+G40</f>
        <v>191270</v>
      </c>
      <c r="H42" s="215">
        <f>H15+H21+H24+H40</f>
        <v>215500</v>
      </c>
      <c r="I42" s="86" t="s">
        <v>306</v>
      </c>
      <c r="J42" s="86"/>
      <c r="K42" s="86"/>
    </row>
    <row r="43" spans="1:11" ht="16">
      <c r="A43" s="117"/>
      <c r="B43" s="117"/>
      <c r="C43" s="117"/>
      <c r="D43" s="117" t="s">
        <v>276</v>
      </c>
      <c r="E43" s="215">
        <f t="shared" ref="E43:G43" si="1">E25</f>
        <v>0</v>
      </c>
      <c r="F43" s="215">
        <f t="shared" si="1"/>
        <v>50000</v>
      </c>
      <c r="G43" s="215">
        <f t="shared" si="1"/>
        <v>50000</v>
      </c>
      <c r="H43" s="215">
        <f>H25</f>
        <v>50000</v>
      </c>
      <c r="I43" s="86" t="s">
        <v>280</v>
      </c>
      <c r="J43" s="86"/>
      <c r="K43" s="86"/>
    </row>
    <row r="44" spans="1:11" ht="16">
      <c r="A44" s="117" t="s">
        <v>222</v>
      </c>
      <c r="B44" s="485" t="s">
        <v>167</v>
      </c>
      <c r="C44" s="485"/>
      <c r="D44" s="485"/>
      <c r="E44" s="246">
        <f t="shared" ref="E44:F44" si="2">SUM(E42:E43)</f>
        <v>0</v>
      </c>
      <c r="F44" s="246">
        <f t="shared" si="2"/>
        <v>331500</v>
      </c>
      <c r="G44" s="246">
        <f>SUM(G42:G43)</f>
        <v>241270</v>
      </c>
      <c r="H44" s="246">
        <f>SUM(H42:H43)</f>
        <v>265500</v>
      </c>
      <c r="I44" s="86"/>
      <c r="J44" s="86"/>
      <c r="K44" s="86"/>
    </row>
    <row r="45" spans="1:11" ht="16">
      <c r="A45" s="117"/>
      <c r="B45" s="117" t="s">
        <v>156</v>
      </c>
      <c r="C45" s="485" t="s">
        <v>168</v>
      </c>
      <c r="D45" s="485"/>
      <c r="E45" s="125">
        <v>0.1</v>
      </c>
      <c r="F45" s="125">
        <v>0.1</v>
      </c>
      <c r="G45" s="125">
        <v>0.1</v>
      </c>
      <c r="H45" s="125">
        <v>0.1</v>
      </c>
      <c r="I45" s="86"/>
      <c r="J45" s="86"/>
      <c r="K45" s="86"/>
    </row>
    <row r="46" spans="1:11" ht="16">
      <c r="A46" s="117"/>
      <c r="B46" s="117" t="s">
        <v>113</v>
      </c>
      <c r="C46" s="485" t="s">
        <v>169</v>
      </c>
      <c r="D46" s="485"/>
      <c r="E46" s="214">
        <f t="shared" ref="E46:F46" si="3">(E15+E21+E24+E40-E29)*E45</f>
        <v>0</v>
      </c>
      <c r="F46" s="214">
        <f t="shared" si="3"/>
        <v>25650</v>
      </c>
      <c r="G46" s="214">
        <f>(G15+G21+G24+G40-G29)*G45</f>
        <v>18227</v>
      </c>
      <c r="H46" s="214">
        <f>(H15+H21+H24+H40-H29)*H45</f>
        <v>20550</v>
      </c>
      <c r="I46" s="86" t="s">
        <v>302</v>
      </c>
      <c r="J46" s="86"/>
      <c r="K46" s="86"/>
    </row>
    <row r="47" spans="1:11" ht="16">
      <c r="A47" s="117"/>
      <c r="B47" s="117"/>
      <c r="C47" s="117"/>
      <c r="D47" s="117"/>
      <c r="E47" s="117"/>
      <c r="F47" s="117"/>
      <c r="G47" s="117"/>
      <c r="H47" s="215"/>
    </row>
    <row r="48" spans="1:11" ht="16">
      <c r="A48" s="142" t="s">
        <v>223</v>
      </c>
      <c r="B48" s="493" t="s">
        <v>170</v>
      </c>
      <c r="C48" s="493"/>
      <c r="D48" s="493"/>
      <c r="E48" s="143">
        <f>E46+E42+E43</f>
        <v>0</v>
      </c>
      <c r="F48" s="143">
        <f>F46+F42+F43</f>
        <v>357150</v>
      </c>
      <c r="G48" s="217">
        <f>G46+G42+G43</f>
        <v>259497</v>
      </c>
      <c r="H48" s="217">
        <f>H46+H42+H43</f>
        <v>286050</v>
      </c>
      <c r="I48" s="234" t="s">
        <v>315</v>
      </c>
    </row>
    <row r="49" spans="1:13" ht="16">
      <c r="A49" s="117"/>
      <c r="B49" s="117"/>
      <c r="C49" s="117"/>
      <c r="D49" s="117"/>
      <c r="E49" s="117"/>
      <c r="F49" s="215">
        <f>((F62+F64)*F54)+(F57*F66)</f>
        <v>357150</v>
      </c>
      <c r="G49" s="215">
        <f>((G62+G64)*G54)+(G57*G66)</f>
        <v>259496.99999999997</v>
      </c>
      <c r="H49" s="215">
        <f>((H62+H64)*H53)+(H56*H66)</f>
        <v>286050</v>
      </c>
      <c r="I49" s="137" t="s">
        <v>307</v>
      </c>
    </row>
    <row r="50" spans="1:13" ht="16">
      <c r="A50" s="117" t="s">
        <v>224</v>
      </c>
      <c r="B50" s="485" t="s">
        <v>171</v>
      </c>
      <c r="C50" s="485"/>
      <c r="D50" s="485"/>
      <c r="E50" s="117"/>
      <c r="F50" s="117"/>
      <c r="G50" s="117"/>
      <c r="H50" s="117"/>
    </row>
    <row r="51" spans="1:13" ht="16">
      <c r="A51" s="117"/>
      <c r="B51" s="117" t="s">
        <v>172</v>
      </c>
      <c r="C51" s="485" t="s">
        <v>173</v>
      </c>
      <c r="D51" s="485"/>
      <c r="E51" s="126"/>
      <c r="F51" s="126"/>
      <c r="G51" s="126">
        <v>5</v>
      </c>
      <c r="H51" s="126">
        <v>3</v>
      </c>
      <c r="I51" s="15" cm="1">
        <f t="array" aca="1" ref="I51" ca="1">+I50:I51</f>
        <v>0</v>
      </c>
    </row>
    <row r="52" spans="1:13" ht="16">
      <c r="A52" s="117"/>
      <c r="B52" s="117" t="s">
        <v>113</v>
      </c>
      <c r="C52" s="485" t="s">
        <v>174</v>
      </c>
      <c r="D52" s="485"/>
      <c r="E52" s="127"/>
      <c r="F52" s="127"/>
      <c r="G52" s="127"/>
      <c r="H52" s="127"/>
    </row>
    <row r="53" spans="1:13" ht="16">
      <c r="A53" s="117"/>
      <c r="B53" s="117"/>
      <c r="C53" s="117"/>
      <c r="D53" s="122" t="s">
        <v>233</v>
      </c>
      <c r="E53" s="126"/>
      <c r="F53" s="126"/>
      <c r="G53" s="126"/>
      <c r="H53" s="126">
        <f>'Section 5.1C'!D53</f>
        <v>18</v>
      </c>
    </row>
    <row r="54" spans="1:13" ht="16">
      <c r="A54" s="117"/>
      <c r="B54" s="117"/>
      <c r="C54" s="122"/>
      <c r="D54" s="128" t="s">
        <v>85</v>
      </c>
      <c r="E54" s="126"/>
      <c r="F54" s="126">
        <f>'Section 5.1A'!D53</f>
        <v>95</v>
      </c>
      <c r="G54" s="126">
        <f>'Section 5.1B '!D53</f>
        <v>23</v>
      </c>
      <c r="H54" s="129"/>
    </row>
    <row r="55" spans="1:13" ht="16">
      <c r="A55" s="117"/>
      <c r="B55" s="117" t="s">
        <v>229</v>
      </c>
      <c r="C55" s="122" t="s">
        <v>234</v>
      </c>
      <c r="D55" s="128"/>
      <c r="E55" s="127"/>
      <c r="F55" s="127"/>
      <c r="G55" s="127"/>
      <c r="H55" s="130"/>
    </row>
    <row r="56" spans="1:13" ht="16">
      <c r="A56" s="117"/>
      <c r="B56" s="117"/>
      <c r="C56" s="122"/>
      <c r="D56" s="122" t="s">
        <v>233</v>
      </c>
      <c r="E56" s="131"/>
      <c r="F56" s="131"/>
      <c r="G56" s="131"/>
      <c r="H56" s="129">
        <f>'Section 5.1C'!E53</f>
        <v>3</v>
      </c>
    </row>
    <row r="57" spans="1:13" ht="16">
      <c r="A57" s="117"/>
      <c r="B57" s="117"/>
      <c r="C57" s="122"/>
      <c r="D57" s="128" t="s">
        <v>85</v>
      </c>
      <c r="E57" s="131"/>
      <c r="F57" s="129">
        <f>'Section 5.1A'!E53</f>
        <v>4</v>
      </c>
      <c r="G57" s="129">
        <f>'Section 5.1B '!E53</f>
        <v>3</v>
      </c>
      <c r="H57" s="129"/>
    </row>
    <row r="58" spans="1:13" ht="16">
      <c r="A58" s="117"/>
      <c r="B58" s="117" t="s">
        <v>230</v>
      </c>
      <c r="C58" s="491" t="s">
        <v>86</v>
      </c>
      <c r="D58" s="492"/>
      <c r="E58" s="126"/>
      <c r="F58" s="126"/>
      <c r="G58" s="126"/>
      <c r="H58" s="126">
        <v>15</v>
      </c>
    </row>
    <row r="59" spans="1:13" ht="16">
      <c r="A59" s="117"/>
      <c r="B59" s="117" t="s">
        <v>231</v>
      </c>
      <c r="C59" s="485" t="s">
        <v>175</v>
      </c>
      <c r="D59" s="485"/>
      <c r="E59" s="126"/>
      <c r="F59" s="126"/>
      <c r="G59" s="126"/>
      <c r="H59" s="126">
        <v>30</v>
      </c>
    </row>
    <row r="60" spans="1:13" ht="16">
      <c r="A60" s="117"/>
      <c r="B60" s="117" t="s">
        <v>82</v>
      </c>
      <c r="C60" s="485" t="s">
        <v>176</v>
      </c>
      <c r="D60" s="485"/>
      <c r="E60" s="126"/>
      <c r="F60" s="126"/>
      <c r="G60" s="126"/>
      <c r="H60" s="126">
        <v>30</v>
      </c>
      <c r="K60" s="83" t="s">
        <v>434</v>
      </c>
    </row>
    <row r="61" spans="1:13" ht="16">
      <c r="A61" s="117"/>
      <c r="B61" s="117" t="s">
        <v>83</v>
      </c>
      <c r="C61" s="485" t="s">
        <v>177</v>
      </c>
      <c r="D61" s="485"/>
      <c r="E61" s="127"/>
      <c r="F61" s="127"/>
      <c r="G61" s="127"/>
      <c r="H61" s="127"/>
      <c r="K61" s="15" t="s">
        <v>327</v>
      </c>
      <c r="L61" s="15" t="s">
        <v>328</v>
      </c>
      <c r="M61" s="15" t="s">
        <v>329</v>
      </c>
    </row>
    <row r="62" spans="1:13" ht="16">
      <c r="A62" s="117"/>
      <c r="B62" s="117"/>
      <c r="C62" s="115"/>
      <c r="D62" s="122" t="s">
        <v>235</v>
      </c>
      <c r="E62" s="132" t="e">
        <f t="shared" ref="E62" si="4">((E42+E46)-(E66*E56))/E54</f>
        <v>#DIV/0!</v>
      </c>
      <c r="F62" s="132">
        <f>((F42+F46)-(F66*F57))/F54</f>
        <v>3191.0526315789475</v>
      </c>
      <c r="G62" s="132">
        <f>((G42+G46)-(G66*G57))/G54</f>
        <v>8978.1304347826081</v>
      </c>
      <c r="H62" s="132">
        <f>((H42+H46)-(H66*H56))/H53</f>
        <v>12947.222222222223</v>
      </c>
      <c r="I62" s="137" t="s">
        <v>281</v>
      </c>
      <c r="J62" s="137"/>
      <c r="K62" s="238">
        <f>H62*H53</f>
        <v>233050</v>
      </c>
      <c r="L62" s="238">
        <f>G62*G54</f>
        <v>206497</v>
      </c>
      <c r="M62" s="238">
        <f>F62*F54</f>
        <v>303150</v>
      </c>
    </row>
    <row r="63" spans="1:13" ht="16">
      <c r="A63" s="117"/>
      <c r="B63" s="117"/>
      <c r="C63" s="115"/>
      <c r="D63" s="122" t="s">
        <v>236</v>
      </c>
      <c r="E63" s="132"/>
      <c r="F63" s="132"/>
      <c r="G63" s="132"/>
      <c r="H63" s="132"/>
      <c r="I63" s="137" t="s">
        <v>281</v>
      </c>
      <c r="J63" s="137"/>
      <c r="K63" s="239"/>
    </row>
    <row r="64" spans="1:13" ht="16">
      <c r="A64" s="117"/>
      <c r="B64" s="117"/>
      <c r="C64" s="115"/>
      <c r="D64" s="122" t="s">
        <v>237</v>
      </c>
      <c r="E64" s="243" t="e">
        <f>E25/E54</f>
        <v>#DIV/0!</v>
      </c>
      <c r="F64" s="132">
        <f>F25/F54</f>
        <v>526.31578947368416</v>
      </c>
      <c r="G64" s="132">
        <f>G25/G54</f>
        <v>2173.913043478261</v>
      </c>
      <c r="H64" s="132">
        <f>H25/H53</f>
        <v>2777.7777777777778</v>
      </c>
      <c r="I64" s="137" t="s">
        <v>281</v>
      </c>
      <c r="J64" s="137"/>
      <c r="K64" s="238">
        <f>H64*H53</f>
        <v>50000</v>
      </c>
      <c r="L64" s="238">
        <f>G64*G54</f>
        <v>50000</v>
      </c>
      <c r="M64" s="238">
        <f>F64*F54</f>
        <v>49999.999999999993</v>
      </c>
    </row>
    <row r="65" spans="1:13" ht="16">
      <c r="A65" s="117"/>
      <c r="B65" s="117"/>
      <c r="C65" s="115"/>
      <c r="D65" s="122" t="s">
        <v>238</v>
      </c>
      <c r="E65" s="133"/>
      <c r="F65" s="133"/>
      <c r="G65" s="132"/>
      <c r="H65" s="132"/>
      <c r="I65" s="137" t="s">
        <v>281</v>
      </c>
      <c r="J65" s="137"/>
      <c r="K65" s="239"/>
    </row>
    <row r="66" spans="1:13" ht="16">
      <c r="A66" s="117"/>
      <c r="B66" s="117"/>
      <c r="C66" s="115"/>
      <c r="D66" s="122" t="s">
        <v>239</v>
      </c>
      <c r="E66" s="133"/>
      <c r="F66" s="133">
        <f>'Section 5.1A'!E11</f>
        <v>1000</v>
      </c>
      <c r="G66" s="133">
        <f>'Section 5.1B '!E10</f>
        <v>1000</v>
      </c>
      <c r="H66" s="132">
        <v>1000</v>
      </c>
      <c r="I66" s="137" t="s">
        <v>281</v>
      </c>
      <c r="J66" s="137"/>
      <c r="K66" s="238">
        <f>H66*H56</f>
        <v>3000</v>
      </c>
      <c r="L66" s="238">
        <f>G66*G57</f>
        <v>3000</v>
      </c>
      <c r="M66" s="238">
        <f>F66*F57</f>
        <v>4000</v>
      </c>
    </row>
    <row r="67" spans="1:13" ht="16">
      <c r="A67" s="117"/>
      <c r="B67" s="117"/>
      <c r="C67" s="115"/>
      <c r="D67" s="128" t="s">
        <v>240</v>
      </c>
      <c r="E67" s="133"/>
      <c r="F67" s="133"/>
      <c r="G67" s="133"/>
      <c r="H67" s="133"/>
      <c r="I67" s="137" t="s">
        <v>281</v>
      </c>
      <c r="J67" s="137"/>
      <c r="K67" s="239"/>
    </row>
    <row r="68" spans="1:13" ht="16">
      <c r="A68" s="117"/>
      <c r="B68" s="117" t="s">
        <v>84</v>
      </c>
      <c r="C68" s="490" t="s">
        <v>178</v>
      </c>
      <c r="D68" s="490"/>
      <c r="E68" s="134"/>
      <c r="F68" s="134" t="s">
        <v>318</v>
      </c>
      <c r="G68" s="135" t="s">
        <v>318</v>
      </c>
      <c r="H68" s="135" t="s">
        <v>273</v>
      </c>
      <c r="K68" s="239"/>
    </row>
    <row r="69" spans="1:13" ht="37" customHeight="1">
      <c r="A69" s="117"/>
      <c r="B69" s="136" t="s">
        <v>232</v>
      </c>
      <c r="C69" s="490" t="s">
        <v>179</v>
      </c>
      <c r="D69" s="490"/>
      <c r="E69" s="135"/>
      <c r="F69" s="245" t="s">
        <v>317</v>
      </c>
      <c r="G69" s="135" t="s">
        <v>317</v>
      </c>
      <c r="H69" s="135" t="s">
        <v>271</v>
      </c>
      <c r="K69" s="240">
        <f>SUM(K62:K67)</f>
        <v>286050</v>
      </c>
      <c r="L69" s="16">
        <f>SUM(L62:L66)</f>
        <v>259497</v>
      </c>
      <c r="M69" s="16">
        <f>SUM(M62:M66)</f>
        <v>357150</v>
      </c>
    </row>
    <row r="70" spans="1:13" ht="26" customHeight="1">
      <c r="B70" s="24"/>
      <c r="C70" s="28"/>
      <c r="D70" s="28"/>
      <c r="E70" s="31"/>
      <c r="F70" s="31"/>
      <c r="G70" s="31"/>
      <c r="H70" s="32"/>
      <c r="K70" s="16">
        <f>K69-H49</f>
        <v>0</v>
      </c>
      <c r="L70" s="16">
        <f>L69-G49</f>
        <v>0</v>
      </c>
      <c r="M70" s="21">
        <f>M69-F49</f>
        <v>0</v>
      </c>
    </row>
    <row r="71" spans="1:13" s="30" customFormat="1">
      <c r="A71" s="29"/>
      <c r="B71" s="29"/>
      <c r="C71" s="29"/>
      <c r="D71" s="29"/>
      <c r="E71" s="29"/>
      <c r="F71" s="29"/>
      <c r="G71" s="29"/>
      <c r="H71" s="29"/>
    </row>
  </sheetData>
  <mergeCells count="32">
    <mergeCell ref="C60:D60"/>
    <mergeCell ref="C61:D61"/>
    <mergeCell ref="C68:D68"/>
    <mergeCell ref="C69:D69"/>
    <mergeCell ref="A6:D6"/>
    <mergeCell ref="B50:D50"/>
    <mergeCell ref="C51:D51"/>
    <mergeCell ref="C52:D52"/>
    <mergeCell ref="C58:D58"/>
    <mergeCell ref="C59:D59"/>
    <mergeCell ref="C39:D39"/>
    <mergeCell ref="C45:D45"/>
    <mergeCell ref="C46:D46"/>
    <mergeCell ref="C31:D31"/>
    <mergeCell ref="B48:D48"/>
    <mergeCell ref="B44:D44"/>
    <mergeCell ref="C32:D32"/>
    <mergeCell ref="C33:D33"/>
    <mergeCell ref="C34:D34"/>
    <mergeCell ref="C37:D37"/>
    <mergeCell ref="C38:D38"/>
    <mergeCell ref="C17:D17"/>
    <mergeCell ref="B23:D23"/>
    <mergeCell ref="C24:D24"/>
    <mergeCell ref="C25:D25"/>
    <mergeCell ref="C29:D29"/>
    <mergeCell ref="B8:D8"/>
    <mergeCell ref="C9:D9"/>
    <mergeCell ref="A4:H4"/>
    <mergeCell ref="A3:H3"/>
    <mergeCell ref="A1:H1"/>
    <mergeCell ref="A2:H2"/>
  </mergeCells>
  <phoneticPr fontId="3" type="noConversion"/>
  <pageMargins left="0.75" right="0.75" top="1" bottom="1" header="0.5" footer="0.5"/>
  <pageSetup scale="55" orientation="portrait" horizontalDpi="4294967292" verticalDpi="4294967292" r:id="rId1"/>
  <headerFooter>
    <oddFooter xml:space="preserve">&amp;L&amp;"Verdana,Italic"
&amp;"Verdana,Regular"
</oddFooter>
  </headerFooter>
  <extLst>
    <ext xmlns:mx="http://schemas.microsoft.com/office/mac/excel/2008/main" uri="{64002731-A6B0-56B0-2670-7721B7C09600}">
      <mx:PLV Mode="1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0.59999389629810485"/>
    <pageSetUpPr fitToPage="1"/>
  </sheetPr>
  <dimension ref="A1:H43"/>
  <sheetViews>
    <sheetView view="pageLayout" workbookViewId="0">
      <selection sqref="A1:C1"/>
    </sheetView>
  </sheetViews>
  <sheetFormatPr baseColWidth="10" defaultColWidth="11" defaultRowHeight="13"/>
  <cols>
    <col min="1" max="1" width="54.1640625" customWidth="1"/>
    <col min="2" max="2" width="24.6640625" customWidth="1"/>
    <col min="3" max="3" width="20" customWidth="1"/>
    <col min="5" max="5" width="13.1640625" bestFit="1" customWidth="1"/>
  </cols>
  <sheetData>
    <row r="1" spans="1:8" ht="23">
      <c r="A1" s="478" t="s">
        <v>283</v>
      </c>
      <c r="B1" s="478"/>
      <c r="C1" s="478"/>
      <c r="D1" s="41"/>
      <c r="E1" s="2"/>
      <c r="F1" s="2"/>
      <c r="G1" s="2"/>
      <c r="H1" s="2"/>
    </row>
    <row r="2" spans="1:8" ht="20">
      <c r="A2" s="144"/>
      <c r="B2" s="47"/>
      <c r="C2" s="47"/>
    </row>
    <row r="3" spans="1:8" ht="20">
      <c r="A3" s="430" t="s">
        <v>180</v>
      </c>
      <c r="B3" s="430"/>
      <c r="C3" s="430"/>
      <c r="D3" s="2"/>
      <c r="E3" s="2"/>
    </row>
    <row r="4" spans="1:8" ht="17">
      <c r="A4" s="499" t="s">
        <v>144</v>
      </c>
      <c r="B4" s="499"/>
      <c r="C4" s="499"/>
      <c r="E4" s="6"/>
    </row>
    <row r="5" spans="1:8" ht="20">
      <c r="A5" s="494" t="s">
        <v>300</v>
      </c>
      <c r="B5" s="495"/>
      <c r="C5" s="495"/>
      <c r="E5" s="6"/>
    </row>
    <row r="6" spans="1:8" ht="16">
      <c r="A6" s="4"/>
      <c r="B6" s="4"/>
    </row>
    <row r="7" spans="1:8" ht="17">
      <c r="A7" s="498" t="s">
        <v>290</v>
      </c>
      <c r="B7" s="498"/>
      <c r="C7" s="498"/>
    </row>
    <row r="8" spans="1:8" ht="16" customHeight="1">
      <c r="A8" s="497" t="s">
        <v>324</v>
      </c>
      <c r="B8" s="497"/>
      <c r="C8" s="497"/>
    </row>
    <row r="9" spans="1:8" ht="16" customHeight="1">
      <c r="A9" s="177"/>
      <c r="B9" s="177"/>
      <c r="C9" s="177"/>
    </row>
    <row r="10" spans="1:8" ht="16">
      <c r="A10" s="4"/>
      <c r="B10" s="8" t="s">
        <v>77</v>
      </c>
      <c r="C10" s="8" t="s">
        <v>87</v>
      </c>
    </row>
    <row r="11" spans="1:8" ht="17">
      <c r="A11" s="168" t="s">
        <v>282</v>
      </c>
      <c r="B11" s="146">
        <f>'Section 6'!H10+'Section 6'!H12+'Section 6'!H18+'Section 6'!H19</f>
        <v>162000</v>
      </c>
      <c r="C11" s="156">
        <f>('Section 5.1C'!C57+'Section 5.1C'!C58)*'Section 5.1C'!D16</f>
        <v>135000</v>
      </c>
    </row>
    <row r="12" spans="1:8" ht="17">
      <c r="A12" s="169" t="s">
        <v>118</v>
      </c>
      <c r="B12" s="146">
        <f>'Section 6'!H14+'Section 6'!H20</f>
        <v>10000</v>
      </c>
      <c r="C12" s="156">
        <f>'Section 5.1C'!C59*'Section 5.1C'!D16</f>
        <v>8333.3333333333339</v>
      </c>
    </row>
    <row r="13" spans="1:8" ht="17">
      <c r="A13" s="169" t="s">
        <v>284</v>
      </c>
      <c r="B13" s="146">
        <f>'Section 6'!H35+'Section 6'!H36</f>
        <v>2000</v>
      </c>
      <c r="C13" s="156">
        <f>'Section 5.1C'!C60+'Section 5.1C'!C61*'Section 5.1C'!D16</f>
        <v>888.88888888888891</v>
      </c>
    </row>
    <row r="14" spans="1:8" ht="17">
      <c r="A14" s="169" t="s">
        <v>310</v>
      </c>
      <c r="B14" s="146">
        <f>'Section 6'!H29+'Section 6'!H30</f>
        <v>10500</v>
      </c>
      <c r="C14" s="156">
        <f>'Section 5.1C'!C63*'Section 5.1C'!D16</f>
        <v>8750</v>
      </c>
    </row>
    <row r="15" spans="1:8" ht="17">
      <c r="A15" s="169" t="s">
        <v>145</v>
      </c>
      <c r="B15" s="146">
        <f>'Section 6'!H24+'Section 6'!H31+'Section 6'!H32+'Section 6'!H33+'Section 6'!H38+'Section 6'!H39</f>
        <v>31000</v>
      </c>
      <c r="C15" s="156">
        <f>'Section 5.1C'!D16*('Section 5.1C'!C62+'Section 5.1C'!C64)</f>
        <v>25833.333333333336</v>
      </c>
    </row>
    <row r="16" spans="1:8" ht="17">
      <c r="A16" s="169" t="s">
        <v>295</v>
      </c>
      <c r="B16" s="147">
        <f>'Section 6'!H25</f>
        <v>50000</v>
      </c>
      <c r="C16" s="156">
        <f>'Section 5.1C'!C65*'Section 5.1C'!D16</f>
        <v>41666.666666666664</v>
      </c>
    </row>
    <row r="17" spans="1:5" ht="17">
      <c r="A17" s="169" t="s">
        <v>146</v>
      </c>
      <c r="B17" s="147">
        <f>SUM(B11:B16)</f>
        <v>265500</v>
      </c>
      <c r="C17" s="157">
        <f>SUM(C11:C16)</f>
        <v>220472.22222222222</v>
      </c>
    </row>
    <row r="18" spans="1:5" ht="17">
      <c r="A18" s="169" t="s">
        <v>147</v>
      </c>
      <c r="B18" s="248"/>
      <c r="C18" s="249"/>
    </row>
    <row r="19" spans="1:5" ht="17">
      <c r="A19" s="170" t="s">
        <v>148</v>
      </c>
      <c r="B19" s="148">
        <f>'Section 6'!H45</f>
        <v>0.1</v>
      </c>
      <c r="C19" s="158"/>
    </row>
    <row r="20" spans="1:5" ht="17">
      <c r="A20" s="171" t="s">
        <v>149</v>
      </c>
      <c r="B20" s="147">
        <f>+'Section 5.1C'!D67</f>
        <v>20550</v>
      </c>
      <c r="C20" s="157">
        <f>'Section 5.1C'!C67*'Section 5.1C'!D16</f>
        <v>17125</v>
      </c>
      <c r="E20" s="13"/>
    </row>
    <row r="21" spans="1:5" ht="17">
      <c r="A21" s="252" t="s">
        <v>150</v>
      </c>
      <c r="B21" s="160">
        <f>B17+B20</f>
        <v>286050</v>
      </c>
      <c r="C21" s="159">
        <f>C17+C20</f>
        <v>237597.22222222222</v>
      </c>
      <c r="D21" s="22">
        <f>'Section 5.1C'!G16</f>
        <v>237875</v>
      </c>
      <c r="E21" s="496" t="s">
        <v>332</v>
      </c>
    </row>
    <row r="22" spans="1:5" ht="17">
      <c r="A22" s="172" t="s">
        <v>88</v>
      </c>
      <c r="B22" s="149">
        <f>B33</f>
        <v>48175</v>
      </c>
      <c r="C22" s="163"/>
      <c r="E22" s="496"/>
    </row>
    <row r="23" spans="1:5" ht="17">
      <c r="A23" s="173" t="s">
        <v>325</v>
      </c>
      <c r="B23" s="162">
        <f>+'Section 5.1C'!F18</f>
        <v>10000</v>
      </c>
      <c r="C23" s="159">
        <f>+B23</f>
        <v>10000</v>
      </c>
    </row>
    <row r="24" spans="1:5" ht="17">
      <c r="A24" s="86" t="s">
        <v>285</v>
      </c>
      <c r="B24" s="164"/>
      <c r="C24" s="165"/>
    </row>
    <row r="25" spans="1:5" ht="17">
      <c r="A25" s="84"/>
      <c r="B25" s="176">
        <f>+B21-B22-B23</f>
        <v>227875</v>
      </c>
      <c r="C25" s="159">
        <f>+C21-C23</f>
        <v>227597.22222222222</v>
      </c>
      <c r="D25" s="227">
        <f>'Section 5.1C'!F20</f>
        <v>227875</v>
      </c>
      <c r="E25" s="496" t="s">
        <v>332</v>
      </c>
    </row>
    <row r="26" spans="1:5" ht="17">
      <c r="A26" s="47"/>
      <c r="B26" s="150"/>
      <c r="C26" s="165">
        <f>277.78</f>
        <v>277.77999999999997</v>
      </c>
      <c r="D26" s="250">
        <f>D25-C25</f>
        <v>277.77777777778101</v>
      </c>
      <c r="E26" s="496"/>
    </row>
    <row r="27" spans="1:5" ht="17">
      <c r="A27" s="253" t="s">
        <v>210</v>
      </c>
      <c r="B27" s="254"/>
      <c r="C27" s="159">
        <f>C25+C26</f>
        <v>227875.00222222222</v>
      </c>
      <c r="D27" s="251" t="s">
        <v>331</v>
      </c>
    </row>
    <row r="28" spans="1:5" ht="17">
      <c r="A28" s="86" t="s">
        <v>288</v>
      </c>
      <c r="B28" s="152"/>
      <c r="C28" s="150"/>
    </row>
    <row r="29" spans="1:5" ht="17">
      <c r="A29" s="52" t="s">
        <v>151</v>
      </c>
      <c r="B29" s="62"/>
      <c r="C29" s="161"/>
    </row>
    <row r="30" spans="1:5" ht="17">
      <c r="A30" s="174" t="s">
        <v>152</v>
      </c>
      <c r="B30" s="147">
        <f>+'Section 5.1C'!F50</f>
        <v>48175</v>
      </c>
      <c r="C30" s="161"/>
    </row>
    <row r="31" spans="1:5" ht="17">
      <c r="A31" s="174" t="s">
        <v>153</v>
      </c>
      <c r="B31" s="147">
        <f>+'Section 5.1C'!F51</f>
        <v>0</v>
      </c>
      <c r="C31" s="161"/>
    </row>
    <row r="32" spans="1:5" ht="17">
      <c r="A32" s="173" t="s">
        <v>154</v>
      </c>
      <c r="B32" s="153">
        <f>+'Section 5.1C'!F52</f>
        <v>0</v>
      </c>
      <c r="C32" s="161"/>
    </row>
    <row r="33" spans="1:3" ht="17">
      <c r="A33" s="58" t="s">
        <v>209</v>
      </c>
      <c r="B33" s="154">
        <f>SUM(B30:B32)</f>
        <v>48175</v>
      </c>
      <c r="C33" s="161"/>
    </row>
    <row r="34" spans="1:3" ht="17">
      <c r="A34" s="57" t="s">
        <v>287</v>
      </c>
      <c r="B34" s="57"/>
      <c r="C34" s="47"/>
    </row>
    <row r="35" spans="1:3" ht="17">
      <c r="A35" s="64" t="s">
        <v>286</v>
      </c>
      <c r="B35" s="167">
        <f>'Section 4.1'!D71</f>
        <v>17</v>
      </c>
      <c r="C35" s="175"/>
    </row>
    <row r="36" spans="1:3" ht="17">
      <c r="A36" s="64" t="s">
        <v>291</v>
      </c>
      <c r="B36" s="187" t="s">
        <v>330</v>
      </c>
      <c r="C36" s="175"/>
    </row>
    <row r="37" spans="1:3" ht="15">
      <c r="A37" s="9" t="s">
        <v>292</v>
      </c>
      <c r="B37" s="166">
        <f>'Section 5.1C'!D8</f>
        <v>12947.222222222223</v>
      </c>
      <c r="C37" s="47"/>
    </row>
    <row r="38" spans="1:3" ht="15">
      <c r="A38" s="9" t="s">
        <v>293</v>
      </c>
      <c r="B38" s="166">
        <f>'Section 5.1C'!D9</f>
        <v>2777.7777777777778</v>
      </c>
      <c r="C38" s="47"/>
    </row>
    <row r="39" spans="1:3" ht="16" thickBot="1">
      <c r="A39" s="9" t="s">
        <v>294</v>
      </c>
      <c r="B39" s="166">
        <f>'Section 5.1C'!E10</f>
        <v>1000</v>
      </c>
      <c r="C39" s="47"/>
    </row>
    <row r="40" spans="1:3" ht="24" thickBot="1">
      <c r="A40" s="145" t="s">
        <v>289</v>
      </c>
      <c r="B40" s="155"/>
      <c r="C40" s="255">
        <f>C27+C28</f>
        <v>227875.00222222222</v>
      </c>
    </row>
    <row r="42" spans="1:3">
      <c r="A42" s="9" t="s">
        <v>323</v>
      </c>
    </row>
    <row r="43" spans="1:3" ht="15">
      <c r="A43" s="86" t="s">
        <v>326</v>
      </c>
    </row>
  </sheetData>
  <mergeCells count="8">
    <mergeCell ref="A1:C1"/>
    <mergeCell ref="A5:C5"/>
    <mergeCell ref="E21:E22"/>
    <mergeCell ref="E25:E26"/>
    <mergeCell ref="A8:C8"/>
    <mergeCell ref="A7:C7"/>
    <mergeCell ref="A3:C3"/>
    <mergeCell ref="A4:C4"/>
  </mergeCells>
  <phoneticPr fontId="3" type="noConversion"/>
  <pageMargins left="0.75" right="0.75" top="1" bottom="1" header="0.5" footer="0.5"/>
  <pageSetup scale="68"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E32C5-CF70-B541-B5CE-5FF2DD5827D8}">
  <dimension ref="A1:P111"/>
  <sheetViews>
    <sheetView topLeftCell="A8" workbookViewId="0">
      <selection activeCell="F7" sqref="F7"/>
    </sheetView>
  </sheetViews>
  <sheetFormatPr baseColWidth="10" defaultRowHeight="13"/>
  <cols>
    <col min="1" max="1" width="29.33203125" customWidth="1"/>
    <col min="2" max="2" width="12.83203125" customWidth="1"/>
    <col min="3" max="3" width="13.6640625" customWidth="1"/>
    <col min="4" max="4" width="12.83203125" customWidth="1"/>
    <col min="5" max="5" width="14.33203125" customWidth="1"/>
    <col min="6" max="7" width="13" customWidth="1"/>
    <col min="8" max="8" width="12.33203125" customWidth="1"/>
    <col min="9" max="9" width="12.83203125" customWidth="1"/>
    <col min="10" max="10" width="12.33203125" customWidth="1"/>
    <col min="11" max="11" width="12.83203125" customWidth="1"/>
    <col min="12" max="12" width="13.33203125" customWidth="1"/>
    <col min="13" max="13" width="12.1640625" customWidth="1"/>
    <col min="14" max="14" width="13.5" customWidth="1"/>
    <col min="15" max="16" width="12.1640625" customWidth="1"/>
  </cols>
  <sheetData>
    <row r="1" spans="1:16">
      <c r="A1" s="373"/>
    </row>
    <row r="2" spans="1:16" ht="16">
      <c r="A2" s="256" t="s">
        <v>333</v>
      </c>
      <c r="F2" s="44"/>
      <c r="H2" s="257"/>
      <c r="I2" s="257"/>
      <c r="J2" s="257"/>
      <c r="K2" s="257"/>
      <c r="L2" s="257"/>
      <c r="M2" s="257"/>
      <c r="N2" s="257"/>
    </row>
    <row r="3" spans="1:16">
      <c r="B3" s="258" t="s">
        <v>334</v>
      </c>
      <c r="C3" s="258"/>
      <c r="D3" s="258"/>
      <c r="E3" s="258"/>
      <c r="F3" s="259"/>
      <c r="G3" s="260" t="s">
        <v>335</v>
      </c>
      <c r="H3" s="260"/>
      <c r="I3" s="260"/>
      <c r="J3" s="260"/>
      <c r="K3" s="261"/>
    </row>
    <row r="4" spans="1:16" ht="16">
      <c r="B4" s="262">
        <v>2024</v>
      </c>
      <c r="C4" s="262">
        <v>2025</v>
      </c>
      <c r="D4" s="262">
        <v>2026</v>
      </c>
      <c r="E4" s="262">
        <v>2027</v>
      </c>
      <c r="F4" s="263">
        <v>2028</v>
      </c>
      <c r="G4" s="262">
        <v>2029</v>
      </c>
      <c r="H4" s="262">
        <v>2030</v>
      </c>
      <c r="I4" s="262">
        <v>2030</v>
      </c>
      <c r="J4" s="262">
        <v>2031</v>
      </c>
      <c r="K4" s="262">
        <v>2032</v>
      </c>
      <c r="L4" s="262">
        <v>2033</v>
      </c>
      <c r="M4" s="262">
        <v>2034</v>
      </c>
      <c r="N4" s="262">
        <v>2035</v>
      </c>
      <c r="O4" s="262">
        <v>2036</v>
      </c>
      <c r="P4" s="264">
        <v>2037</v>
      </c>
    </row>
    <row r="5" spans="1:16" ht="16">
      <c r="A5" s="265" t="s">
        <v>336</v>
      </c>
      <c r="B5" s="266"/>
      <c r="C5" s="266"/>
      <c r="D5" s="266"/>
      <c r="E5" s="266"/>
      <c r="F5" s="267"/>
      <c r="G5" s="266"/>
      <c r="H5" s="266"/>
      <c r="I5" s="266"/>
      <c r="J5" s="266"/>
      <c r="K5" s="266"/>
      <c r="L5" s="266"/>
      <c r="M5" s="268"/>
      <c r="N5" s="268"/>
      <c r="O5" s="269"/>
      <c r="P5" s="269"/>
    </row>
    <row r="6" spans="1:16" ht="16">
      <c r="A6" s="265" t="s">
        <v>337</v>
      </c>
      <c r="B6" s="266"/>
      <c r="C6" s="266"/>
      <c r="D6" s="266"/>
      <c r="E6" s="266"/>
      <c r="F6" s="267"/>
      <c r="G6" s="266"/>
      <c r="H6" s="266"/>
      <c r="I6" s="266"/>
      <c r="J6" s="266"/>
      <c r="K6" s="266"/>
      <c r="L6" s="266"/>
      <c r="M6" s="268"/>
      <c r="N6" s="268"/>
      <c r="O6" s="269"/>
      <c r="P6" s="269"/>
    </row>
    <row r="7" spans="1:16" ht="16">
      <c r="A7" s="265" t="s">
        <v>338</v>
      </c>
      <c r="B7" s="266"/>
      <c r="C7" s="266"/>
      <c r="D7" s="266"/>
      <c r="E7" s="266"/>
      <c r="F7" s="270"/>
      <c r="G7" s="266"/>
      <c r="H7" s="266"/>
      <c r="I7" s="266"/>
      <c r="J7" s="266"/>
      <c r="K7" s="271"/>
      <c r="L7" s="266"/>
      <c r="M7" s="269"/>
      <c r="N7" s="269"/>
      <c r="O7" s="269"/>
      <c r="P7" s="269"/>
    </row>
    <row r="8" spans="1:16" ht="16">
      <c r="A8" s="265"/>
      <c r="B8" s="266"/>
      <c r="C8" s="266"/>
      <c r="D8" s="266"/>
      <c r="E8" s="266"/>
      <c r="F8" s="267"/>
      <c r="G8" s="266"/>
    </row>
    <row r="9" spans="1:16" ht="16">
      <c r="A9" s="265"/>
      <c r="B9" s="266"/>
      <c r="C9" s="266"/>
      <c r="D9" s="266"/>
      <c r="E9" s="266"/>
      <c r="F9" s="267"/>
      <c r="G9" s="266"/>
    </row>
    <row r="10" spans="1:16" ht="16">
      <c r="A10" s="265"/>
      <c r="B10" s="266"/>
      <c r="C10" s="266"/>
      <c r="D10" s="266"/>
      <c r="E10" s="266"/>
      <c r="F10" s="267"/>
      <c r="G10" s="266"/>
    </row>
    <row r="11" spans="1:16" ht="16">
      <c r="A11" s="256" t="s">
        <v>339</v>
      </c>
      <c r="B11" s="272" t="s">
        <v>340</v>
      </c>
      <c r="F11" s="44"/>
      <c r="H11" s="257"/>
      <c r="I11" s="257"/>
      <c r="J11" s="257"/>
      <c r="K11" s="257"/>
      <c r="L11" s="257"/>
      <c r="M11" s="257"/>
      <c r="N11" s="257"/>
    </row>
    <row r="12" spans="1:16" ht="16">
      <c r="A12" s="265" t="s">
        <v>341</v>
      </c>
      <c r="B12" s="273"/>
      <c r="C12" s="273"/>
      <c r="D12" s="273"/>
      <c r="E12" s="273"/>
      <c r="F12" s="274"/>
      <c r="G12" s="275"/>
      <c r="H12" s="273"/>
      <c r="I12" s="273"/>
      <c r="J12" s="273"/>
      <c r="K12" s="273"/>
      <c r="L12" s="273"/>
      <c r="M12" s="273"/>
      <c r="N12" s="273"/>
      <c r="O12" s="273"/>
      <c r="P12" s="273"/>
    </row>
    <row r="13" spans="1:16" ht="16">
      <c r="A13" s="265" t="s">
        <v>342</v>
      </c>
      <c r="B13" s="273"/>
      <c r="C13" s="273"/>
      <c r="D13" s="276"/>
      <c r="E13" s="273"/>
      <c r="F13" s="274"/>
      <c r="G13" s="275"/>
      <c r="H13" s="273"/>
      <c r="I13" s="273"/>
      <c r="J13" s="273"/>
      <c r="K13" s="273"/>
      <c r="L13" s="273"/>
      <c r="M13" s="273"/>
      <c r="N13" s="273"/>
      <c r="O13" s="273"/>
      <c r="P13" s="273"/>
    </row>
    <row r="14" spans="1:16" ht="16">
      <c r="A14" s="265"/>
      <c r="B14" s="266"/>
      <c r="C14" s="266"/>
      <c r="D14" s="266"/>
      <c r="E14" s="266"/>
      <c r="F14" s="267"/>
      <c r="G14" s="266"/>
      <c r="H14" s="277"/>
      <c r="I14" s="277"/>
      <c r="J14" s="277"/>
      <c r="K14" s="277"/>
      <c r="L14" s="277"/>
      <c r="M14" s="277"/>
      <c r="N14" s="277"/>
      <c r="O14" s="277"/>
      <c r="P14" s="277"/>
    </row>
    <row r="15" spans="1:16" ht="16">
      <c r="A15" s="265" t="s">
        <v>343</v>
      </c>
      <c r="B15" s="278"/>
      <c r="C15" s="278"/>
      <c r="D15" s="278"/>
      <c r="E15" s="278"/>
      <c r="F15" s="279"/>
      <c r="G15" s="280"/>
      <c r="H15" s="278"/>
      <c r="I15" s="278"/>
      <c r="J15" s="278"/>
      <c r="K15" s="278"/>
      <c r="L15" s="278"/>
      <c r="M15" s="278"/>
      <c r="N15" s="278"/>
      <c r="O15" s="278"/>
      <c r="P15" s="278"/>
    </row>
    <row r="16" spans="1:16" ht="16">
      <c r="A16" s="265" t="s">
        <v>344</v>
      </c>
      <c r="B16" s="278"/>
      <c r="C16" s="281"/>
      <c r="D16" s="278"/>
      <c r="E16" s="278"/>
      <c r="F16" s="279"/>
      <c r="G16" s="282"/>
      <c r="H16" s="281"/>
      <c r="I16" s="278"/>
      <c r="J16" s="278"/>
      <c r="K16" s="279"/>
      <c r="L16" s="278"/>
      <c r="M16" s="281"/>
      <c r="N16" s="278"/>
      <c r="O16" s="278"/>
      <c r="P16" s="279"/>
    </row>
    <row r="17" spans="1:14" ht="16">
      <c r="A17" s="265"/>
      <c r="F17" s="44"/>
      <c r="H17" s="257"/>
      <c r="I17" s="257"/>
      <c r="J17" s="257"/>
      <c r="K17" s="257"/>
      <c r="L17" s="257"/>
      <c r="M17" s="257"/>
      <c r="N17" s="257"/>
    </row>
    <row r="18" spans="1:14" ht="16">
      <c r="A18" s="265" t="s">
        <v>345</v>
      </c>
      <c r="B18" s="283"/>
      <c r="F18" s="44"/>
      <c r="H18" s="257"/>
      <c r="I18" s="257"/>
      <c r="J18" s="257"/>
      <c r="K18" s="257"/>
      <c r="L18" s="257"/>
      <c r="M18" s="257"/>
      <c r="N18" s="257"/>
    </row>
    <row r="27" spans="1:14" ht="20">
      <c r="A27" s="284" t="s">
        <v>346</v>
      </c>
      <c r="B27" s="285"/>
      <c r="C27" s="285"/>
      <c r="D27" s="285"/>
      <c r="E27" s="285"/>
      <c r="F27" s="285"/>
      <c r="G27" s="285"/>
      <c r="H27" s="285"/>
      <c r="I27" s="285"/>
    </row>
    <row r="28" spans="1:14" ht="20">
      <c r="A28" s="501" t="s">
        <v>347</v>
      </c>
      <c r="B28" s="501"/>
      <c r="C28" s="501"/>
      <c r="D28" s="501"/>
      <c r="E28" s="501"/>
      <c r="F28" s="501"/>
      <c r="G28" s="285"/>
      <c r="H28" s="285"/>
      <c r="I28" s="285"/>
    </row>
    <row r="29" spans="1:14" ht="42">
      <c r="A29" s="287"/>
      <c r="B29" s="285" t="s">
        <v>348</v>
      </c>
      <c r="C29" s="288"/>
      <c r="D29" s="288" t="s">
        <v>349</v>
      </c>
      <c r="E29" s="288" t="s">
        <v>349</v>
      </c>
      <c r="F29" s="285"/>
      <c r="G29" s="285" t="s">
        <v>350</v>
      </c>
      <c r="H29" s="285"/>
      <c r="I29" s="289" t="s">
        <v>351</v>
      </c>
    </row>
    <row r="30" spans="1:14" ht="42">
      <c r="A30" s="290"/>
      <c r="B30" s="291" t="s">
        <v>424</v>
      </c>
      <c r="C30" s="292" t="s">
        <v>425</v>
      </c>
      <c r="D30" s="292" t="s">
        <v>426</v>
      </c>
      <c r="E30" s="292" t="s">
        <v>427</v>
      </c>
      <c r="F30" s="292" t="s">
        <v>428</v>
      </c>
      <c r="G30" s="292" t="s">
        <v>429</v>
      </c>
      <c r="H30" s="293"/>
      <c r="I30" s="290"/>
    </row>
    <row r="31" spans="1:14" ht="20">
      <c r="A31" s="290" t="s">
        <v>352</v>
      </c>
      <c r="B31" s="294"/>
      <c r="C31" s="295"/>
      <c r="D31" s="296"/>
      <c r="E31" s="296"/>
      <c r="F31" s="296"/>
      <c r="G31" s="296"/>
      <c r="H31" s="293"/>
      <c r="I31" s="290"/>
    </row>
    <row r="32" spans="1:14" ht="20">
      <c r="A32" s="297" t="s">
        <v>353</v>
      </c>
      <c r="B32" s="294"/>
      <c r="C32" s="298"/>
      <c r="D32" s="299"/>
      <c r="E32" s="299"/>
      <c r="F32" s="299"/>
      <c r="G32" s="299"/>
      <c r="H32" s="293"/>
      <c r="I32" s="300"/>
    </row>
    <row r="33" spans="1:9" ht="20">
      <c r="A33" s="297" t="s">
        <v>354</v>
      </c>
      <c r="B33" s="301"/>
      <c r="C33" s="298"/>
      <c r="D33" s="299"/>
      <c r="E33" s="299"/>
      <c r="F33" s="299"/>
      <c r="G33" s="299"/>
      <c r="H33" s="293"/>
      <c r="I33" s="302"/>
    </row>
    <row r="34" spans="1:9" ht="20">
      <c r="A34" s="297" t="s">
        <v>355</v>
      </c>
      <c r="B34" s="303"/>
      <c r="C34" s="299"/>
      <c r="D34" s="299"/>
      <c r="E34" s="299"/>
      <c r="F34" s="299"/>
      <c r="G34" s="299"/>
      <c r="H34" s="304"/>
      <c r="I34" s="305"/>
    </row>
    <row r="35" spans="1:9" ht="20">
      <c r="A35" s="297" t="s">
        <v>356</v>
      </c>
      <c r="B35" s="306"/>
      <c r="C35" s="307"/>
      <c r="D35" s="307"/>
      <c r="E35" s="307"/>
      <c r="F35" s="307"/>
      <c r="G35" s="307"/>
      <c r="H35" s="308"/>
      <c r="I35" s="309"/>
    </row>
    <row r="36" spans="1:9" ht="20">
      <c r="A36" s="310" t="s">
        <v>357</v>
      </c>
      <c r="B36" s="302"/>
      <c r="C36" s="300"/>
      <c r="D36" s="300"/>
      <c r="E36" s="300"/>
      <c r="F36" s="300"/>
      <c r="G36" s="300"/>
      <c r="H36" s="311"/>
      <c r="I36" s="312"/>
    </row>
    <row r="37" spans="1:9" ht="20">
      <c r="A37" s="310"/>
      <c r="B37" s="309"/>
      <c r="C37" s="290"/>
      <c r="D37" s="290"/>
      <c r="E37" s="290"/>
      <c r="F37" s="290"/>
      <c r="G37" s="290"/>
      <c r="H37" s="293"/>
      <c r="I37" s="290"/>
    </row>
    <row r="38" spans="1:9" ht="20">
      <c r="A38" s="310"/>
      <c r="B38" s="309"/>
      <c r="C38" s="290"/>
      <c r="D38" s="290"/>
      <c r="E38" s="290"/>
      <c r="F38" s="290"/>
      <c r="G38" s="290"/>
      <c r="H38" s="293"/>
      <c r="I38" s="290"/>
    </row>
    <row r="39" spans="1:9" ht="20">
      <c r="A39" s="310"/>
      <c r="B39" s="313"/>
      <c r="C39" s="314"/>
      <c r="D39" s="314"/>
      <c r="E39" s="314"/>
      <c r="F39" s="314"/>
      <c r="G39" s="290"/>
      <c r="H39" s="293"/>
      <c r="I39" s="290"/>
    </row>
    <row r="40" spans="1:9" ht="20">
      <c r="A40" s="315" t="s">
        <v>358</v>
      </c>
      <c r="B40" s="300"/>
      <c r="C40" s="290"/>
      <c r="D40" s="290"/>
      <c r="E40" s="290"/>
      <c r="F40" s="290"/>
      <c r="G40" s="290"/>
      <c r="H40" s="293"/>
      <c r="I40" s="290"/>
    </row>
    <row r="41" spans="1:9" ht="20">
      <c r="A41" s="310" t="s">
        <v>359</v>
      </c>
      <c r="B41" s="316"/>
      <c r="C41" s="290"/>
      <c r="D41" s="290"/>
      <c r="E41" s="316"/>
      <c r="F41" s="290"/>
      <c r="G41" s="316"/>
      <c r="H41" s="293"/>
      <c r="I41" s="290"/>
    </row>
    <row r="42" spans="1:9" ht="20">
      <c r="A42" s="310" t="s">
        <v>360</v>
      </c>
      <c r="B42" s="300"/>
      <c r="C42" s="290"/>
      <c r="D42" s="316"/>
      <c r="E42" s="290"/>
      <c r="F42" s="316"/>
      <c r="G42" s="290"/>
      <c r="H42" s="293"/>
      <c r="I42" s="290"/>
    </row>
    <row r="43" spans="1:9" ht="20">
      <c r="A43" s="310" t="s">
        <v>361</v>
      </c>
      <c r="B43" s="300"/>
      <c r="C43" s="290"/>
      <c r="D43" s="316"/>
      <c r="E43" s="316"/>
      <c r="F43" s="290"/>
      <c r="G43" s="290"/>
      <c r="H43" s="293"/>
      <c r="I43" s="290"/>
    </row>
    <row r="44" spans="1:9" ht="20">
      <c r="A44" s="310" t="s">
        <v>362</v>
      </c>
      <c r="B44" s="316"/>
      <c r="C44" s="290"/>
      <c r="D44" s="316"/>
      <c r="E44" s="316"/>
      <c r="F44" s="290"/>
      <c r="G44" s="290"/>
      <c r="H44" s="293"/>
      <c r="I44" s="290"/>
    </row>
    <row r="45" spans="1:9" ht="20">
      <c r="A45" s="317" t="s">
        <v>363</v>
      </c>
      <c r="B45" s="318"/>
      <c r="C45" s="318"/>
      <c r="D45" s="290"/>
      <c r="E45" s="290"/>
      <c r="F45" s="319"/>
      <c r="G45" s="290"/>
      <c r="H45" s="320"/>
      <c r="I45" s="290"/>
    </row>
    <row r="46" spans="1:9" ht="20">
      <c r="A46" s="317" t="s">
        <v>364</v>
      </c>
      <c r="B46" s="318"/>
      <c r="C46" s="318"/>
      <c r="D46" s="290"/>
      <c r="E46" s="290"/>
      <c r="F46" s="319"/>
      <c r="G46" s="290"/>
      <c r="H46" s="320"/>
      <c r="I46" s="290"/>
    </row>
    <row r="47" spans="1:9" ht="20">
      <c r="A47" s="317" t="s">
        <v>365</v>
      </c>
      <c r="B47" s="316"/>
      <c r="C47" s="318"/>
      <c r="D47" s="290"/>
      <c r="E47" s="316"/>
      <c r="F47" s="319"/>
      <c r="G47" s="316"/>
      <c r="H47" s="320"/>
      <c r="I47" s="290"/>
    </row>
    <row r="48" spans="1:9" ht="20">
      <c r="A48" s="317" t="s">
        <v>366</v>
      </c>
      <c r="B48" s="318"/>
      <c r="C48" s="318"/>
      <c r="D48" s="316"/>
      <c r="E48" s="316"/>
      <c r="F48" s="321"/>
      <c r="G48" s="316"/>
      <c r="H48" s="320"/>
      <c r="I48" s="290"/>
    </row>
    <row r="49" spans="1:9" ht="20">
      <c r="A49" s="317" t="s">
        <v>367</v>
      </c>
      <c r="B49" s="318"/>
      <c r="C49" s="318"/>
      <c r="D49" s="316"/>
      <c r="E49" s="316"/>
      <c r="F49" s="321"/>
      <c r="G49" s="316"/>
      <c r="H49" s="320"/>
      <c r="I49" s="290"/>
    </row>
    <row r="50" spans="1:9" ht="20">
      <c r="A50" s="317" t="s">
        <v>368</v>
      </c>
      <c r="B50" s="318"/>
      <c r="C50" s="318"/>
      <c r="D50" s="316"/>
      <c r="E50" s="316"/>
      <c r="F50" s="321"/>
      <c r="G50" s="316"/>
      <c r="H50" s="320"/>
      <c r="I50" s="290"/>
    </row>
    <row r="51" spans="1:9" ht="20">
      <c r="A51" s="317" t="s">
        <v>369</v>
      </c>
      <c r="B51" s="318"/>
      <c r="C51" s="318"/>
      <c r="D51" s="316"/>
      <c r="E51" s="316"/>
      <c r="F51" s="321"/>
      <c r="G51" s="316"/>
      <c r="H51" s="320"/>
      <c r="I51" s="290"/>
    </row>
    <row r="52" spans="1:9" ht="20">
      <c r="A52" s="317" t="s">
        <v>370</v>
      </c>
      <c r="B52" s="318"/>
      <c r="C52" s="318"/>
      <c r="D52" s="316"/>
      <c r="E52" s="316"/>
      <c r="F52" s="321"/>
      <c r="G52" s="316"/>
      <c r="H52" s="320"/>
      <c r="I52" s="290"/>
    </row>
    <row r="53" spans="1:9" ht="20">
      <c r="A53" s="317" t="s">
        <v>371</v>
      </c>
      <c r="B53" s="316"/>
      <c r="C53" s="318"/>
      <c r="D53" s="316"/>
      <c r="E53" s="316"/>
      <c r="F53" s="321"/>
      <c r="G53" s="316"/>
      <c r="H53" s="320"/>
      <c r="I53" s="290"/>
    </row>
    <row r="54" spans="1:9" ht="20">
      <c r="A54" s="317" t="s">
        <v>372</v>
      </c>
      <c r="B54" s="318"/>
      <c r="C54" s="318"/>
      <c r="D54" s="316"/>
      <c r="E54" s="316"/>
      <c r="F54" s="321"/>
      <c r="G54" s="316"/>
      <c r="H54" s="320"/>
      <c r="I54" s="290"/>
    </row>
    <row r="55" spans="1:9" ht="20">
      <c r="A55" s="317" t="s">
        <v>373</v>
      </c>
      <c r="B55" s="318"/>
      <c r="C55" s="318"/>
      <c r="D55" s="316"/>
      <c r="E55" s="316"/>
      <c r="F55" s="321"/>
      <c r="G55" s="316"/>
      <c r="H55" s="320"/>
      <c r="I55" s="290"/>
    </row>
    <row r="56" spans="1:9" ht="20">
      <c r="A56" s="322"/>
      <c r="B56" s="323"/>
      <c r="C56" s="323"/>
      <c r="D56" s="324"/>
      <c r="E56" s="324"/>
      <c r="F56" s="325"/>
      <c r="G56" s="324"/>
      <c r="H56" s="320"/>
      <c r="I56" s="290"/>
    </row>
    <row r="57" spans="1:9" ht="20">
      <c r="A57" s="326" t="s">
        <v>374</v>
      </c>
      <c r="B57" s="318"/>
      <c r="C57" s="318"/>
      <c r="D57" s="316"/>
      <c r="E57" s="316"/>
      <c r="F57" s="321"/>
      <c r="G57" s="316"/>
      <c r="H57" s="320"/>
      <c r="I57" s="290"/>
    </row>
    <row r="58" spans="1:9" ht="20">
      <c r="A58" s="317" t="s">
        <v>375</v>
      </c>
      <c r="B58" s="316"/>
      <c r="C58" s="318"/>
      <c r="D58" s="316"/>
      <c r="E58" s="327"/>
      <c r="F58" s="316"/>
      <c r="G58" s="316"/>
      <c r="H58" s="320"/>
      <c r="I58" s="290"/>
    </row>
    <row r="59" spans="1:9" ht="20">
      <c r="A59" s="328" t="s">
        <v>376</v>
      </c>
      <c r="B59" s="318"/>
      <c r="C59" s="318"/>
      <c r="D59" s="316"/>
      <c r="E59" s="316"/>
      <c r="F59" s="316"/>
      <c r="G59" s="316"/>
      <c r="H59" s="320"/>
      <c r="I59" s="290"/>
    </row>
    <row r="60" spans="1:9" ht="20">
      <c r="A60" s="328" t="s">
        <v>377</v>
      </c>
      <c r="B60" s="318"/>
      <c r="C60" s="318"/>
      <c r="D60" s="316"/>
      <c r="E60" s="316"/>
      <c r="F60" s="316"/>
      <c r="G60" s="316"/>
      <c r="H60" s="320"/>
      <c r="I60" s="290"/>
    </row>
    <row r="61" spans="1:9" ht="20">
      <c r="A61" s="328" t="s">
        <v>378</v>
      </c>
      <c r="B61" s="318"/>
      <c r="C61" s="318"/>
      <c r="D61" s="316"/>
      <c r="E61" s="316"/>
      <c r="F61" s="316"/>
      <c r="G61" s="316"/>
      <c r="H61" s="320"/>
      <c r="I61" s="290"/>
    </row>
    <row r="62" spans="1:9" ht="20">
      <c r="A62" s="328" t="s">
        <v>379</v>
      </c>
      <c r="B62" s="316"/>
      <c r="C62" s="318"/>
      <c r="D62" s="316"/>
      <c r="E62" s="316"/>
      <c r="F62" s="327"/>
      <c r="G62" s="316"/>
      <c r="H62" s="320"/>
      <c r="I62" s="290"/>
    </row>
    <row r="63" spans="1:9" ht="20">
      <c r="A63" s="328" t="s">
        <v>380</v>
      </c>
      <c r="B63" s="318"/>
      <c r="C63" s="318"/>
      <c r="D63" s="316"/>
      <c r="E63" s="316"/>
      <c r="F63" s="316"/>
      <c r="G63" s="316"/>
      <c r="H63" s="320"/>
      <c r="I63" s="290"/>
    </row>
    <row r="64" spans="1:9" ht="20">
      <c r="A64" s="328" t="s">
        <v>381</v>
      </c>
      <c r="B64" s="318"/>
      <c r="C64" s="318"/>
      <c r="D64" s="316"/>
      <c r="E64" s="316"/>
      <c r="F64" s="316"/>
      <c r="G64" s="316"/>
      <c r="H64" s="320"/>
      <c r="I64" s="290"/>
    </row>
    <row r="65" spans="1:9" ht="20">
      <c r="A65" s="317" t="s">
        <v>382</v>
      </c>
      <c r="B65" s="318"/>
      <c r="C65" s="318"/>
      <c r="D65" s="316"/>
      <c r="E65" s="316"/>
      <c r="F65" s="316"/>
      <c r="G65" s="316"/>
      <c r="H65" s="320"/>
      <c r="I65" s="290"/>
    </row>
    <row r="66" spans="1:9" ht="20">
      <c r="A66" s="329"/>
      <c r="B66" s="323"/>
      <c r="C66" s="323"/>
      <c r="D66" s="324"/>
      <c r="E66" s="324"/>
      <c r="F66" s="324"/>
      <c r="G66" s="324"/>
      <c r="H66" s="320"/>
      <c r="I66" s="290"/>
    </row>
    <row r="67" spans="1:9" ht="20">
      <c r="A67" s="326" t="s">
        <v>383</v>
      </c>
      <c r="B67" s="318"/>
      <c r="C67" s="318"/>
      <c r="D67" s="316"/>
      <c r="E67" s="316"/>
      <c r="F67" s="316"/>
      <c r="G67" s="316"/>
      <c r="H67" s="320"/>
      <c r="I67" s="290"/>
    </row>
    <row r="68" spans="1:9" ht="20">
      <c r="A68" s="330" t="s">
        <v>384</v>
      </c>
      <c r="B68" s="318"/>
      <c r="C68" s="318"/>
      <c r="D68" s="316"/>
      <c r="E68" s="316"/>
      <c r="F68" s="316"/>
      <c r="G68" s="316"/>
      <c r="H68" s="320"/>
      <c r="I68" s="290"/>
    </row>
    <row r="69" spans="1:9" ht="20">
      <c r="A69" s="330" t="s">
        <v>385</v>
      </c>
      <c r="B69" s="318"/>
      <c r="C69" s="318"/>
      <c r="D69" s="316"/>
      <c r="E69" s="316"/>
      <c r="F69" s="316"/>
      <c r="G69" s="316"/>
      <c r="H69" s="320"/>
      <c r="I69" s="290"/>
    </row>
    <row r="70" spans="1:9" ht="20">
      <c r="A70" s="331"/>
      <c r="B70" s="323"/>
      <c r="C70" s="323"/>
      <c r="D70" s="324"/>
      <c r="E70" s="324"/>
      <c r="F70" s="324"/>
      <c r="G70" s="324"/>
      <c r="H70" s="320"/>
      <c r="I70" s="290"/>
    </row>
    <row r="71" spans="1:9" ht="20">
      <c r="A71" s="326" t="s">
        <v>386</v>
      </c>
      <c r="B71" s="318"/>
      <c r="C71" s="318"/>
      <c r="D71" s="316"/>
      <c r="E71" s="316"/>
      <c r="F71" s="316"/>
      <c r="G71" s="316"/>
      <c r="H71" s="320"/>
      <c r="I71" s="290"/>
    </row>
    <row r="72" spans="1:9" ht="20">
      <c r="A72" s="330" t="s">
        <v>387</v>
      </c>
      <c r="B72" s="318"/>
      <c r="C72" s="318"/>
      <c r="D72" s="316"/>
      <c r="E72" s="316"/>
      <c r="F72" s="316"/>
      <c r="G72" s="316"/>
      <c r="H72" s="320"/>
      <c r="I72" s="290"/>
    </row>
    <row r="73" spans="1:9" ht="20">
      <c r="A73" s="330" t="s">
        <v>388</v>
      </c>
      <c r="B73" s="318"/>
      <c r="C73" s="318"/>
      <c r="D73" s="316"/>
      <c r="E73" s="316"/>
      <c r="F73" s="316"/>
      <c r="G73" s="316"/>
      <c r="H73" s="320"/>
      <c r="I73" s="290"/>
    </row>
    <row r="74" spans="1:9" ht="20">
      <c r="A74" s="331"/>
      <c r="B74" s="323"/>
      <c r="C74" s="323"/>
      <c r="D74" s="324"/>
      <c r="E74" s="324"/>
      <c r="F74" s="324"/>
      <c r="G74" s="324"/>
      <c r="H74" s="320"/>
      <c r="I74" s="290"/>
    </row>
    <row r="75" spans="1:9" ht="20">
      <c r="A75" s="326" t="s">
        <v>389</v>
      </c>
      <c r="B75" s="318"/>
      <c r="C75" s="318"/>
      <c r="D75" s="316"/>
      <c r="E75" s="316"/>
      <c r="F75" s="316"/>
      <c r="G75" s="316"/>
      <c r="H75" s="320"/>
      <c r="I75" s="290"/>
    </row>
    <row r="76" spans="1:9" ht="20">
      <c r="A76" s="330" t="s">
        <v>390</v>
      </c>
      <c r="B76" s="318"/>
      <c r="C76" s="318"/>
      <c r="D76" s="316"/>
      <c r="E76" s="316"/>
      <c r="F76" s="316"/>
      <c r="G76" s="316"/>
      <c r="H76" s="320"/>
      <c r="I76" s="290"/>
    </row>
    <row r="77" spans="1:9" ht="20">
      <c r="A77" s="330" t="s">
        <v>391</v>
      </c>
      <c r="B77" s="318"/>
      <c r="C77" s="318"/>
      <c r="D77" s="316"/>
      <c r="E77" s="316"/>
      <c r="F77" s="316"/>
      <c r="G77" s="316"/>
      <c r="H77" s="320"/>
      <c r="I77" s="290"/>
    </row>
    <row r="78" spans="1:9" ht="20">
      <c r="A78" s="331"/>
      <c r="B78" s="323"/>
      <c r="C78" s="323"/>
      <c r="D78" s="324"/>
      <c r="E78" s="324"/>
      <c r="F78" s="324"/>
      <c r="G78" s="324"/>
      <c r="H78" s="320"/>
      <c r="I78" s="290"/>
    </row>
    <row r="79" spans="1:9" ht="20">
      <c r="A79" s="326" t="s">
        <v>392</v>
      </c>
      <c r="B79" s="318"/>
      <c r="C79" s="318"/>
      <c r="D79" s="316"/>
      <c r="E79" s="316"/>
      <c r="F79" s="316"/>
      <c r="G79" s="316"/>
      <c r="H79" s="320"/>
      <c r="I79" s="290"/>
    </row>
    <row r="80" spans="1:9" ht="20">
      <c r="A80" s="330" t="s">
        <v>393</v>
      </c>
      <c r="B80" s="318"/>
      <c r="C80" s="318"/>
      <c r="D80" s="316"/>
      <c r="E80" s="316"/>
      <c r="F80" s="316"/>
      <c r="G80" s="316"/>
      <c r="H80" s="320"/>
      <c r="I80" s="290"/>
    </row>
    <row r="81" spans="1:12" ht="20">
      <c r="A81" s="331"/>
      <c r="B81" s="323"/>
      <c r="C81" s="323"/>
      <c r="D81" s="324"/>
      <c r="E81" s="324"/>
      <c r="F81" s="324"/>
      <c r="G81" s="324"/>
      <c r="H81" s="320"/>
      <c r="I81" s="290"/>
    </row>
    <row r="82" spans="1:12" ht="20">
      <c r="A82" s="326" t="s">
        <v>394</v>
      </c>
      <c r="B82" s="318"/>
      <c r="C82" s="318"/>
      <c r="D82" s="316"/>
      <c r="E82" s="332"/>
      <c r="F82" s="316"/>
      <c r="G82" s="316"/>
      <c r="H82" s="293"/>
      <c r="I82" s="290"/>
    </row>
    <row r="83" spans="1:12" ht="20">
      <c r="A83" s="330" t="s">
        <v>395</v>
      </c>
      <c r="B83" s="318"/>
      <c r="C83" s="318"/>
      <c r="D83" s="316"/>
      <c r="E83" s="332"/>
      <c r="F83" s="316"/>
      <c r="G83" s="316"/>
      <c r="H83" s="293"/>
      <c r="I83" s="290"/>
    </row>
    <row r="84" spans="1:12" ht="20">
      <c r="A84" s="297" t="s">
        <v>396</v>
      </c>
      <c r="B84" s="318"/>
      <c r="C84" s="318"/>
      <c r="D84" s="316"/>
      <c r="E84" s="316"/>
      <c r="F84" s="321"/>
      <c r="G84" s="316"/>
      <c r="H84" s="320"/>
      <c r="I84" s="290"/>
    </row>
    <row r="85" spans="1:12" ht="20">
      <c r="A85" s="293"/>
      <c r="B85" s="333"/>
      <c r="C85" s="334"/>
      <c r="D85" s="324"/>
      <c r="E85" s="324"/>
      <c r="F85" s="325"/>
      <c r="G85" s="324"/>
      <c r="H85" s="320"/>
      <c r="I85" s="290"/>
    </row>
    <row r="86" spans="1:12" ht="20">
      <c r="A86" s="335" t="s">
        <v>397</v>
      </c>
      <c r="B86" s="318"/>
      <c r="C86" s="318"/>
      <c r="D86" s="316"/>
      <c r="E86" s="316"/>
      <c r="F86" s="321"/>
      <c r="G86" s="316"/>
      <c r="H86" s="293"/>
      <c r="I86" s="290"/>
    </row>
    <row r="87" spans="1:12" ht="20">
      <c r="A87" s="297" t="s">
        <v>398</v>
      </c>
      <c r="B87" s="318"/>
      <c r="C87" s="318"/>
      <c r="D87" s="316"/>
      <c r="E87" s="316"/>
      <c r="F87" s="321"/>
      <c r="G87" s="316"/>
      <c r="H87" s="293"/>
      <c r="I87" s="290"/>
    </row>
    <row r="88" spans="1:12" ht="20">
      <c r="A88" s="297" t="s">
        <v>399</v>
      </c>
      <c r="B88" s="318"/>
      <c r="C88" s="318"/>
      <c r="D88" s="316"/>
      <c r="E88" s="316"/>
      <c r="F88" s="321"/>
      <c r="G88" s="316"/>
      <c r="H88" s="293"/>
      <c r="I88" s="290"/>
    </row>
    <row r="89" spans="1:12" ht="20">
      <c r="A89" s="336"/>
      <c r="B89" s="337"/>
      <c r="C89" s="336"/>
      <c r="D89" s="338"/>
      <c r="E89" s="338"/>
      <c r="F89" s="339"/>
      <c r="G89" s="338"/>
      <c r="H89" s="293"/>
      <c r="I89" s="290"/>
    </row>
    <row r="90" spans="1:12" ht="20">
      <c r="A90" s="335" t="s">
        <v>400</v>
      </c>
      <c r="B90" s="300"/>
      <c r="C90" s="340"/>
      <c r="D90" s="341"/>
      <c r="E90" s="342"/>
      <c r="F90" s="343"/>
      <c r="G90" s="340"/>
      <c r="H90" s="320"/>
      <c r="I90" s="290"/>
    </row>
    <row r="91" spans="1:12" ht="20">
      <c r="A91" s="327"/>
      <c r="B91" s="332"/>
      <c r="C91" s="332"/>
      <c r="D91" s="344"/>
      <c r="E91" s="316"/>
      <c r="F91" s="344"/>
      <c r="G91" s="344"/>
      <c r="H91" s="293"/>
      <c r="I91" s="290"/>
    </row>
    <row r="92" spans="1:12" ht="20">
      <c r="A92" s="345"/>
      <c r="B92" s="345"/>
      <c r="C92" s="345"/>
      <c r="D92" s="345"/>
      <c r="E92" s="345"/>
      <c r="F92" s="345"/>
      <c r="G92" s="345"/>
      <c r="H92" s="345"/>
      <c r="I92" s="290"/>
    </row>
    <row r="93" spans="1:12" ht="20">
      <c r="A93" s="346"/>
      <c r="B93" s="327"/>
      <c r="C93" s="327"/>
      <c r="D93" s="327"/>
      <c r="E93" s="327"/>
      <c r="F93" s="327"/>
      <c r="G93" s="327"/>
      <c r="H93" s="327"/>
      <c r="I93" s="290"/>
    </row>
    <row r="94" spans="1:12" ht="20">
      <c r="A94" s="327"/>
      <c r="B94" s="327"/>
      <c r="C94" s="327"/>
      <c r="D94" s="327"/>
      <c r="E94" s="327"/>
      <c r="F94" s="327"/>
      <c r="G94" s="327"/>
      <c r="H94" s="327"/>
      <c r="I94" s="290"/>
    </row>
    <row r="95" spans="1:12" ht="20">
      <c r="A95" s="284" t="s">
        <v>346</v>
      </c>
      <c r="B95" s="285"/>
      <c r="C95" s="285"/>
      <c r="D95" s="285"/>
      <c r="E95" s="285"/>
      <c r="F95" s="285"/>
      <c r="G95" s="285"/>
      <c r="H95" s="285"/>
      <c r="I95" s="327"/>
      <c r="J95" s="285"/>
      <c r="K95" s="327"/>
      <c r="L95" s="327"/>
    </row>
    <row r="96" spans="1:12" ht="42">
      <c r="A96" s="286" t="s">
        <v>401</v>
      </c>
      <c r="B96" s="285"/>
      <c r="C96" s="286"/>
      <c r="D96" s="285"/>
      <c r="E96" s="285"/>
      <c r="F96" s="285"/>
      <c r="G96" s="285"/>
      <c r="H96" s="285"/>
      <c r="I96" s="327"/>
      <c r="J96" s="285"/>
      <c r="K96" s="327"/>
      <c r="L96" s="327"/>
    </row>
    <row r="97" spans="1:12" ht="20">
      <c r="A97" s="347" t="s">
        <v>402</v>
      </c>
      <c r="B97" s="285"/>
      <c r="C97" s="288"/>
      <c r="D97" s="288"/>
      <c r="E97" s="288"/>
      <c r="F97" s="288"/>
      <c r="G97" s="288"/>
      <c r="H97" s="288"/>
      <c r="I97" s="348"/>
      <c r="J97" s="285"/>
      <c r="K97" s="327"/>
      <c r="L97" s="327"/>
    </row>
    <row r="98" spans="1:12" ht="42">
      <c r="A98" s="290"/>
      <c r="B98" s="349" t="s">
        <v>430</v>
      </c>
      <c r="C98" s="349" t="s">
        <v>431</v>
      </c>
      <c r="D98" s="350" t="s">
        <v>432</v>
      </c>
      <c r="E98" s="292" t="s">
        <v>403</v>
      </c>
      <c r="F98" s="292" t="s">
        <v>404</v>
      </c>
      <c r="G98" s="292" t="s">
        <v>405</v>
      </c>
      <c r="H98" s="292" t="s">
        <v>433</v>
      </c>
      <c r="I98" s="348"/>
      <c r="J98" s="351"/>
      <c r="K98" s="502" t="s">
        <v>406</v>
      </c>
      <c r="L98" s="502"/>
    </row>
    <row r="99" spans="1:12" ht="20">
      <c r="A99" s="290" t="s">
        <v>352</v>
      </c>
      <c r="B99" s="352">
        <f>'[1]2021 Final &amp; 2022 Provisional'!D98</f>
        <v>0</v>
      </c>
      <c r="C99" s="352">
        <f>'[1]2021 Final &amp; 2022 Provisional'!C101</f>
        <v>0</v>
      </c>
      <c r="D99" s="353" t="e">
        <f>C102</f>
        <v>#DIV/0!</v>
      </c>
      <c r="E99" s="352"/>
      <c r="F99" s="352"/>
      <c r="G99" s="352"/>
      <c r="H99" s="352"/>
      <c r="I99" s="348"/>
      <c r="J99" s="354" t="s">
        <v>407</v>
      </c>
      <c r="K99" s="355">
        <f>B100+D100+E100+F100+G100</f>
        <v>0</v>
      </c>
      <c r="L99" s="356" t="s">
        <v>408</v>
      </c>
    </row>
    <row r="100" spans="1:12" ht="20">
      <c r="A100" s="297" t="s">
        <v>353</v>
      </c>
      <c r="B100" s="357">
        <f>'[1]Summary &amp; Input'!G107</f>
        <v>0</v>
      </c>
      <c r="C100" s="357">
        <f>'[1]Summary &amp; Input'!G108</f>
        <v>0</v>
      </c>
      <c r="D100" s="358">
        <f>'[1]Summary &amp; Input'!H107</f>
        <v>0</v>
      </c>
      <c r="E100" s="358">
        <f>'[1]Summary &amp; Input'!I107</f>
        <v>0</v>
      </c>
      <c r="F100" s="358">
        <f>'[1]Summary &amp; Input'!J107</f>
        <v>0</v>
      </c>
      <c r="G100" s="358">
        <f>'[1]Summary &amp; Input'!K107</f>
        <v>0</v>
      </c>
      <c r="H100" s="358">
        <f>'[1]Summary &amp; Input'!L107</f>
        <v>0</v>
      </c>
      <c r="I100" s="348"/>
      <c r="J100" s="354" t="s">
        <v>409</v>
      </c>
      <c r="K100" s="359">
        <f>B103+D103+E103+F103+G103</f>
        <v>0</v>
      </c>
      <c r="L100" s="356" t="s">
        <v>410</v>
      </c>
    </row>
    <row r="101" spans="1:12" ht="20">
      <c r="A101" s="297" t="s">
        <v>354</v>
      </c>
      <c r="B101" s="360" t="e">
        <f>B103*B104</f>
        <v>#DIV/0!</v>
      </c>
      <c r="C101" s="360" t="e">
        <f>B101+(C100-B100)</f>
        <v>#DIV/0!</v>
      </c>
      <c r="D101" s="360" t="e">
        <f t="shared" ref="D101" si="0">D103*D104</f>
        <v>#DIV/0!</v>
      </c>
      <c r="E101" s="360"/>
      <c r="F101" s="360"/>
      <c r="G101" s="360"/>
      <c r="H101" s="360"/>
      <c r="I101" s="348" t="e">
        <f>ROUND(K101-B104,0)</f>
        <v>#DIV/0!</v>
      </c>
      <c r="J101" s="351"/>
      <c r="K101" s="355" t="e">
        <f>K99/K100</f>
        <v>#DIV/0!</v>
      </c>
      <c r="L101" s="361" t="s">
        <v>411</v>
      </c>
    </row>
    <row r="102" spans="1:12" ht="20">
      <c r="A102" s="297" t="s">
        <v>355</v>
      </c>
      <c r="B102" s="353" t="e">
        <f>B99-B100+B101</f>
        <v>#DIV/0!</v>
      </c>
      <c r="C102" s="353" t="e">
        <f>C99-C100+C101</f>
        <v>#DIV/0!</v>
      </c>
      <c r="D102" s="353"/>
      <c r="E102" s="353"/>
      <c r="F102" s="353"/>
      <c r="G102" s="353"/>
      <c r="H102" s="353"/>
      <c r="I102" s="348"/>
      <c r="J102" s="351"/>
      <c r="K102" s="362" t="e">
        <f>ROUND(B104-K101,0)</f>
        <v>#DIV/0!</v>
      </c>
      <c r="L102" s="361"/>
    </row>
    <row r="103" spans="1:12" ht="20">
      <c r="A103" s="297" t="s">
        <v>356</v>
      </c>
      <c r="B103" s="363">
        <f>'[1]Summary &amp; Input'!G104</f>
        <v>0</v>
      </c>
      <c r="C103" s="363">
        <f>'[1]Summary &amp; Input'!G105</f>
        <v>0</v>
      </c>
      <c r="D103" s="364">
        <f>'[1]Summary &amp; Input'!H104</f>
        <v>0</v>
      </c>
      <c r="E103" s="364">
        <f>'[1]Summary &amp; Input'!I104</f>
        <v>0</v>
      </c>
      <c r="F103" s="364">
        <f>'[1]Summary &amp; Input'!J104</f>
        <v>0</v>
      </c>
      <c r="G103" s="364">
        <f>'[1]Summary &amp; Input'!K104</f>
        <v>0</v>
      </c>
      <c r="H103" s="364">
        <f>'[1]Summary &amp; Input'!L104</f>
        <v>0</v>
      </c>
      <c r="I103" s="348"/>
      <c r="J103" s="354" t="s">
        <v>412</v>
      </c>
      <c r="K103" s="500" t="s">
        <v>413</v>
      </c>
      <c r="L103" s="500"/>
    </row>
    <row r="104" spans="1:12" ht="20">
      <c r="A104" s="310" t="s">
        <v>414</v>
      </c>
      <c r="B104" s="365" t="e">
        <f>ROUND((B100+D100+E100+F100+G100)/(B103+D103+E103+F103+G103),0)</f>
        <v>#DIV/0!</v>
      </c>
      <c r="C104" s="365" t="e">
        <f>C101/C103</f>
        <v>#DIV/0!</v>
      </c>
      <c r="D104" s="366" t="e">
        <f>(D100+E100+F100+G100+H100)/(D103+E103+F103+G103+H103)</f>
        <v>#DIV/0!</v>
      </c>
      <c r="E104" s="302"/>
      <c r="F104" s="302"/>
      <c r="G104" s="302"/>
      <c r="H104" s="302"/>
      <c r="I104" s="348"/>
      <c r="J104" s="354"/>
      <c r="K104" s="500" t="s">
        <v>415</v>
      </c>
      <c r="L104" s="500"/>
    </row>
    <row r="105" spans="1:12" ht="19">
      <c r="A105" s="327"/>
      <c r="B105" s="367" t="e">
        <f>ROUND(B104-'[1]2021 Final &amp; 2022 Provisional'!D103,0)</f>
        <v>#DIV/0!</v>
      </c>
      <c r="C105" s="367"/>
      <c r="D105" s="367" t="e">
        <f>ROUND(D104-'[1]2023 Final &amp; 2024 Provisional'!B103,0)</f>
        <v>#DIV/0!</v>
      </c>
      <c r="E105" s="327"/>
      <c r="F105" s="327"/>
      <c r="G105" s="327"/>
      <c r="H105" s="327"/>
      <c r="I105" s="348"/>
      <c r="J105" s="354"/>
      <c r="K105" s="368"/>
      <c r="L105" s="369"/>
    </row>
    <row r="106" spans="1:12" ht="20">
      <c r="A106" s="327"/>
      <c r="B106" s="370"/>
      <c r="C106" s="370"/>
      <c r="D106" s="370"/>
      <c r="E106" s="327"/>
      <c r="F106" s="327"/>
      <c r="G106" s="327"/>
      <c r="H106" s="327"/>
      <c r="I106" s="348"/>
      <c r="J106" s="351"/>
      <c r="K106" s="502" t="s">
        <v>416</v>
      </c>
      <c r="L106" s="502"/>
    </row>
    <row r="107" spans="1:12" ht="20">
      <c r="A107" s="327"/>
      <c r="B107" s="327"/>
      <c r="C107" s="327"/>
      <c r="D107" s="327"/>
      <c r="E107" s="327"/>
      <c r="F107" s="327"/>
      <c r="G107" s="327"/>
      <c r="H107" s="327"/>
      <c r="I107" s="348"/>
      <c r="J107" s="354" t="s">
        <v>417</v>
      </c>
      <c r="K107" s="355" t="e">
        <f>B101</f>
        <v>#DIV/0!</v>
      </c>
      <c r="L107" s="356" t="s">
        <v>418</v>
      </c>
    </row>
    <row r="108" spans="1:12" ht="20">
      <c r="A108" s="327"/>
      <c r="B108" s="327"/>
      <c r="C108" s="327"/>
      <c r="D108" s="327"/>
      <c r="E108" s="327"/>
      <c r="F108" s="327"/>
      <c r="G108" s="327"/>
      <c r="H108" s="327"/>
      <c r="I108" s="348"/>
      <c r="J108" s="354" t="s">
        <v>419</v>
      </c>
      <c r="K108" s="371">
        <f>C100-B100</f>
        <v>0</v>
      </c>
      <c r="L108" s="356" t="s">
        <v>420</v>
      </c>
    </row>
    <row r="109" spans="1:12" ht="20">
      <c r="A109" s="327"/>
      <c r="B109" s="327"/>
      <c r="C109" s="327"/>
      <c r="D109" s="327"/>
      <c r="E109" s="327"/>
      <c r="F109" s="327"/>
      <c r="G109" s="327"/>
      <c r="H109" s="327"/>
      <c r="I109" s="348"/>
      <c r="J109" s="354" t="s">
        <v>421</v>
      </c>
      <c r="K109" s="359">
        <f>C103</f>
        <v>0</v>
      </c>
      <c r="L109" s="356" t="s">
        <v>422</v>
      </c>
    </row>
    <row r="110" spans="1:12" ht="20">
      <c r="A110" s="327"/>
      <c r="B110" s="327"/>
      <c r="C110" s="327"/>
      <c r="D110" s="327"/>
      <c r="E110" s="327"/>
      <c r="F110" s="327"/>
      <c r="G110" s="327"/>
      <c r="H110" s="327"/>
      <c r="I110" s="348" t="e">
        <f>ROUND(K110-C104,0)</f>
        <v>#DIV/0!</v>
      </c>
      <c r="J110" s="351"/>
      <c r="K110" s="355" t="e">
        <f>(K107+K108)/K109</f>
        <v>#DIV/0!</v>
      </c>
      <c r="L110" s="361" t="s">
        <v>423</v>
      </c>
    </row>
    <row r="111" spans="1:12" ht="19">
      <c r="A111" s="327"/>
      <c r="B111" s="327"/>
      <c r="C111" s="327"/>
      <c r="D111" s="327"/>
      <c r="E111" s="327"/>
      <c r="F111" s="327"/>
      <c r="G111" s="327"/>
      <c r="H111" s="327"/>
      <c r="I111" s="348"/>
      <c r="J111" s="354"/>
      <c r="K111" s="500"/>
      <c r="L111" s="500"/>
    </row>
  </sheetData>
  <mergeCells count="6">
    <mergeCell ref="K111:L111"/>
    <mergeCell ref="A28:F28"/>
    <mergeCell ref="K98:L98"/>
    <mergeCell ref="K103:L103"/>
    <mergeCell ref="K104:L104"/>
    <mergeCell ref="K106:L10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3341C-A828-0A4E-B4EF-715E36DB8CA9}">
  <dimension ref="A3:F37"/>
  <sheetViews>
    <sheetView view="pageLayout" zoomScaleNormal="100" workbookViewId="0">
      <selection activeCell="A2" sqref="A2:XFD2"/>
    </sheetView>
  </sheetViews>
  <sheetFormatPr baseColWidth="10" defaultRowHeight="13"/>
  <cols>
    <col min="1" max="1" width="23.6640625" customWidth="1"/>
    <col min="2" max="2" width="13.33203125" customWidth="1"/>
    <col min="4" max="4" width="3.33203125" customWidth="1"/>
    <col min="5" max="5" width="27.33203125" customWidth="1"/>
  </cols>
  <sheetData>
    <row r="3" spans="1:6" ht="23">
      <c r="A3" s="386" t="s">
        <v>111</v>
      </c>
      <c r="B3" s="387"/>
      <c r="C3" s="387"/>
      <c r="D3" s="387"/>
      <c r="E3" s="387"/>
    </row>
    <row r="4" spans="1:6" ht="15" customHeight="1">
      <c r="A4" s="421" t="s">
        <v>259</v>
      </c>
      <c r="B4" s="421"/>
      <c r="C4" s="421"/>
      <c r="D4" s="421"/>
      <c r="E4" s="421"/>
    </row>
    <row r="5" spans="1:6" ht="20">
      <c r="A5" s="388" t="s">
        <v>112</v>
      </c>
      <c r="B5" s="387"/>
      <c r="C5" s="387"/>
      <c r="D5" s="387"/>
      <c r="E5" s="387"/>
    </row>
    <row r="6" spans="1:6" ht="17">
      <c r="A6" s="389"/>
      <c r="B6" s="389"/>
      <c r="C6" s="389"/>
      <c r="D6" s="389"/>
      <c r="E6" s="389"/>
    </row>
    <row r="7" spans="1:6" ht="15">
      <c r="A7" s="47"/>
      <c r="B7" s="47"/>
      <c r="C7" s="47"/>
      <c r="D7" s="47"/>
      <c r="E7" s="47"/>
    </row>
    <row r="8" spans="1:6" ht="27" customHeight="1">
      <c r="A8" s="390" t="s">
        <v>196</v>
      </c>
      <c r="B8" s="391"/>
      <c r="C8" s="392" t="s">
        <v>98</v>
      </c>
      <c r="D8" s="393"/>
      <c r="E8" s="394"/>
      <c r="F8" s="3"/>
    </row>
    <row r="9" spans="1:6" ht="17">
      <c r="A9" s="378"/>
      <c r="B9" s="379"/>
      <c r="C9" s="48" t="s">
        <v>99</v>
      </c>
      <c r="D9" s="382"/>
      <c r="E9" s="383"/>
      <c r="F9" s="3"/>
    </row>
    <row r="10" spans="1:6" ht="17">
      <c r="A10" s="378"/>
      <c r="B10" s="379"/>
      <c r="C10" s="48" t="s">
        <v>100</v>
      </c>
      <c r="D10" s="382"/>
      <c r="E10" s="383"/>
      <c r="F10" s="3"/>
    </row>
    <row r="11" spans="1:6" ht="17">
      <c r="A11" s="380"/>
      <c r="B11" s="381"/>
      <c r="C11" s="49" t="s">
        <v>101</v>
      </c>
      <c r="D11" s="384"/>
      <c r="E11" s="385"/>
      <c r="F11" s="3"/>
    </row>
    <row r="12" spans="1:6" ht="17">
      <c r="A12" s="390" t="s">
        <v>102</v>
      </c>
      <c r="B12" s="391"/>
      <c r="C12" s="392" t="s">
        <v>103</v>
      </c>
      <c r="D12" s="393"/>
      <c r="E12" s="394"/>
      <c r="F12" s="3"/>
    </row>
    <row r="13" spans="1:6" ht="17">
      <c r="A13" s="380"/>
      <c r="B13" s="395"/>
      <c r="C13" s="396"/>
      <c r="D13" s="397"/>
      <c r="E13" s="398"/>
      <c r="F13" s="3"/>
    </row>
    <row r="14" spans="1:6" ht="17">
      <c r="A14" s="390" t="s">
        <v>104</v>
      </c>
      <c r="B14" s="391"/>
      <c r="C14" s="392" t="s">
        <v>105</v>
      </c>
      <c r="D14" s="399"/>
      <c r="E14" s="400"/>
      <c r="F14" s="3"/>
    </row>
    <row r="15" spans="1:6" ht="17">
      <c r="A15" s="380"/>
      <c r="B15" s="395"/>
      <c r="C15" s="396"/>
      <c r="D15" s="397"/>
      <c r="E15" s="404"/>
      <c r="F15" s="3"/>
    </row>
    <row r="16" spans="1:6" ht="17">
      <c r="A16" s="390" t="s">
        <v>106</v>
      </c>
      <c r="B16" s="391"/>
      <c r="C16" s="392" t="s">
        <v>107</v>
      </c>
      <c r="D16" s="399"/>
      <c r="E16" s="400"/>
      <c r="F16" s="3"/>
    </row>
    <row r="17" spans="1:6" ht="17">
      <c r="A17" s="396"/>
      <c r="B17" s="398"/>
      <c r="C17" s="396"/>
      <c r="D17" s="397"/>
      <c r="E17" s="404"/>
      <c r="F17" s="3"/>
    </row>
    <row r="18" spans="1:6" ht="17">
      <c r="A18" s="390" t="s">
        <v>108</v>
      </c>
      <c r="B18" s="391"/>
      <c r="C18" s="390" t="s">
        <v>50</v>
      </c>
      <c r="D18" s="405"/>
      <c r="E18" s="405"/>
      <c r="F18" s="4"/>
    </row>
    <row r="19" spans="1:6" ht="17">
      <c r="A19" s="378"/>
      <c r="B19" s="403"/>
      <c r="C19" s="406"/>
      <c r="D19" s="407"/>
      <c r="E19" s="407"/>
      <c r="F19" s="4"/>
    </row>
    <row r="20" spans="1:6" ht="17">
      <c r="A20" s="52" t="s">
        <v>51</v>
      </c>
      <c r="B20" s="50"/>
      <c r="C20" s="392" t="s">
        <v>109</v>
      </c>
      <c r="D20" s="405"/>
      <c r="E20" s="53"/>
      <c r="F20" s="4"/>
    </row>
    <row r="21" spans="1:6" ht="17">
      <c r="A21" s="54" t="s">
        <v>52</v>
      </c>
      <c r="B21" s="55"/>
      <c r="C21" s="401" t="s">
        <v>110</v>
      </c>
      <c r="D21" s="402"/>
      <c r="E21" s="403"/>
      <c r="F21" s="4"/>
    </row>
    <row r="22" spans="1:6" ht="36">
      <c r="A22" s="54" t="s">
        <v>53</v>
      </c>
      <c r="B22" s="55"/>
      <c r="C22" s="56" t="s">
        <v>49</v>
      </c>
      <c r="D22" s="413"/>
      <c r="E22" s="414"/>
      <c r="F22" s="4"/>
    </row>
    <row r="23" spans="1:6" ht="36">
      <c r="A23" s="58" t="s">
        <v>54</v>
      </c>
      <c r="B23" s="59"/>
      <c r="C23" s="56" t="s">
        <v>197</v>
      </c>
      <c r="D23" s="415"/>
      <c r="E23" s="416"/>
      <c r="F23" s="4"/>
    </row>
    <row r="24" spans="1:6" ht="17">
      <c r="A24" s="410" t="s">
        <v>181</v>
      </c>
      <c r="B24" s="409"/>
      <c r="C24" s="408" t="s">
        <v>182</v>
      </c>
      <c r="D24" s="405"/>
      <c r="E24" s="409"/>
      <c r="F24" s="4"/>
    </row>
    <row r="25" spans="1:6" ht="17">
      <c r="A25" s="54" t="s">
        <v>183</v>
      </c>
      <c r="B25" s="60"/>
      <c r="C25" s="417" t="s">
        <v>184</v>
      </c>
      <c r="D25" s="402"/>
      <c r="E25" s="60"/>
      <c r="F25" s="4"/>
    </row>
    <row r="26" spans="1:6" ht="17">
      <c r="A26" s="54" t="s">
        <v>185</v>
      </c>
      <c r="B26" s="60"/>
      <c r="C26" s="417" t="s">
        <v>186</v>
      </c>
      <c r="D26" s="402"/>
      <c r="E26" s="60"/>
      <c r="F26" s="4"/>
    </row>
    <row r="27" spans="1:6" ht="17">
      <c r="A27" s="58" t="s">
        <v>187</v>
      </c>
      <c r="B27" s="61"/>
      <c r="C27" s="422"/>
      <c r="D27" s="423"/>
      <c r="E27" s="424"/>
      <c r="F27" s="4"/>
    </row>
    <row r="28" spans="1:6" ht="17">
      <c r="A28" s="408" t="s">
        <v>188</v>
      </c>
      <c r="B28" s="409"/>
      <c r="C28" s="410" t="s">
        <v>189</v>
      </c>
      <c r="D28" s="411"/>
      <c r="E28" s="412"/>
      <c r="F28" s="4"/>
    </row>
    <row r="29" spans="1:6" ht="17">
      <c r="A29" s="418"/>
      <c r="B29" s="419"/>
      <c r="C29" s="418"/>
      <c r="D29" s="420"/>
      <c r="E29" s="419"/>
      <c r="F29" s="4"/>
    </row>
    <row r="30" spans="1:6" ht="17">
      <c r="A30" s="408" t="s">
        <v>190</v>
      </c>
      <c r="B30" s="409"/>
      <c r="C30" s="410" t="s">
        <v>191</v>
      </c>
      <c r="D30" s="411"/>
      <c r="E30" s="412"/>
      <c r="F30" s="4"/>
    </row>
    <row r="31" spans="1:6" ht="17">
      <c r="A31" s="418"/>
      <c r="B31" s="419"/>
      <c r="C31" s="418"/>
      <c r="D31" s="420"/>
      <c r="E31" s="419"/>
      <c r="F31" s="4"/>
    </row>
    <row r="32" spans="1:6" ht="17">
      <c r="A32" s="410" t="s">
        <v>192</v>
      </c>
      <c r="B32" s="409"/>
      <c r="C32" s="410" t="s">
        <v>193</v>
      </c>
      <c r="D32" s="411"/>
      <c r="E32" s="412"/>
      <c r="F32" s="4"/>
    </row>
    <row r="33" spans="1:6" ht="17">
      <c r="A33" s="418"/>
      <c r="B33" s="419"/>
      <c r="C33" s="418"/>
      <c r="D33" s="420"/>
      <c r="E33" s="419"/>
      <c r="F33" s="4"/>
    </row>
    <row r="34" spans="1:6" ht="17">
      <c r="A34" s="410" t="s">
        <v>194</v>
      </c>
      <c r="B34" s="409"/>
      <c r="C34" s="410" t="s">
        <v>195</v>
      </c>
      <c r="D34" s="411"/>
      <c r="E34" s="412"/>
      <c r="F34" s="4"/>
    </row>
    <row r="35" spans="1:6" ht="17">
      <c r="A35" s="418"/>
      <c r="B35" s="419"/>
      <c r="C35" s="418"/>
      <c r="D35" s="420"/>
      <c r="E35" s="419"/>
      <c r="F35" s="4"/>
    </row>
    <row r="37" spans="1:6">
      <c r="A37" s="63" t="s">
        <v>260</v>
      </c>
    </row>
  </sheetData>
  <mergeCells count="51">
    <mergeCell ref="A34:B34"/>
    <mergeCell ref="C34:E34"/>
    <mergeCell ref="A35:B35"/>
    <mergeCell ref="C35:E35"/>
    <mergeCell ref="A4:E4"/>
    <mergeCell ref="A31:B31"/>
    <mergeCell ref="C31:E31"/>
    <mergeCell ref="A32:B32"/>
    <mergeCell ref="C32:E32"/>
    <mergeCell ref="A33:B33"/>
    <mergeCell ref="C33:E33"/>
    <mergeCell ref="C27:E27"/>
    <mergeCell ref="A28:B28"/>
    <mergeCell ref="C28:E28"/>
    <mergeCell ref="A29:B29"/>
    <mergeCell ref="C29:E29"/>
    <mergeCell ref="A30:B30"/>
    <mergeCell ref="C30:E30"/>
    <mergeCell ref="D22:E22"/>
    <mergeCell ref="D23:E23"/>
    <mergeCell ref="A24:B24"/>
    <mergeCell ref="C24:E24"/>
    <mergeCell ref="C25:D25"/>
    <mergeCell ref="C26:D26"/>
    <mergeCell ref="C21:E21"/>
    <mergeCell ref="A15:B15"/>
    <mergeCell ref="C15:E15"/>
    <mergeCell ref="A16:B16"/>
    <mergeCell ref="C16:E16"/>
    <mergeCell ref="A17:B17"/>
    <mergeCell ref="C17:E17"/>
    <mergeCell ref="A18:B18"/>
    <mergeCell ref="C18:E18"/>
    <mergeCell ref="A19:B19"/>
    <mergeCell ref="C19:E19"/>
    <mergeCell ref="C20:D20"/>
    <mergeCell ref="A12:B12"/>
    <mergeCell ref="C12:E12"/>
    <mergeCell ref="A13:B13"/>
    <mergeCell ref="C13:E13"/>
    <mergeCell ref="A14:B14"/>
    <mergeCell ref="C14:E14"/>
    <mergeCell ref="A9:B11"/>
    <mergeCell ref="D9:E9"/>
    <mergeCell ref="D10:E10"/>
    <mergeCell ref="D11:E11"/>
    <mergeCell ref="A3:E3"/>
    <mergeCell ref="A5:E5"/>
    <mergeCell ref="A6:E6"/>
    <mergeCell ref="A8:B8"/>
    <mergeCell ref="C8:E8"/>
  </mergeCells>
  <pageMargins left="0.7" right="0.7" top="0.75" bottom="0.75" header="0.3" footer="0.3"/>
  <pageSetup orientation="portrait" horizontalDpi="0" verticalDpi="0"/>
  <headerFooter>
    <oddHeader xml:space="preserve">&amp;C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5"/>
  <sheetViews>
    <sheetView view="pageLayout" workbookViewId="0">
      <selection activeCell="A6" sqref="A6:B6"/>
    </sheetView>
  </sheetViews>
  <sheetFormatPr baseColWidth="10" defaultColWidth="11" defaultRowHeight="13"/>
  <cols>
    <col min="1" max="1" width="16.5" customWidth="1"/>
    <col min="2" max="2" width="57.6640625" customWidth="1"/>
  </cols>
  <sheetData>
    <row r="1" spans="1:2">
      <c r="A1" s="10"/>
    </row>
    <row r="2" spans="1:2" ht="7" customHeight="1">
      <c r="A2" s="10"/>
    </row>
    <row r="3" spans="1:2" ht="20">
      <c r="A3" s="430" t="s">
        <v>141</v>
      </c>
      <c r="B3" s="431"/>
    </row>
    <row r="4" spans="1:2" ht="18" customHeight="1">
      <c r="A4" s="431" t="s">
        <v>73</v>
      </c>
      <c r="B4" s="431"/>
    </row>
    <row r="5" spans="1:2" ht="20">
      <c r="A5" s="430" t="s">
        <v>142</v>
      </c>
      <c r="B5" s="431"/>
    </row>
    <row r="6" spans="1:2" ht="17">
      <c r="A6" s="432"/>
      <c r="B6" s="432"/>
    </row>
    <row r="7" spans="1:2" ht="15">
      <c r="A7" s="47"/>
      <c r="B7" s="47"/>
    </row>
    <row r="8" spans="1:2" ht="17">
      <c r="A8" s="64" t="s">
        <v>46</v>
      </c>
      <c r="B8" s="47"/>
    </row>
    <row r="9" spans="1:2" ht="56" customHeight="1">
      <c r="A9" s="427"/>
      <c r="B9" s="427"/>
    </row>
    <row r="10" spans="1:2" ht="15">
      <c r="A10" s="47"/>
      <c r="B10" s="47"/>
    </row>
    <row r="11" spans="1:2" ht="17">
      <c r="A11" s="64" t="s">
        <v>198</v>
      </c>
      <c r="B11" s="47"/>
    </row>
    <row r="12" spans="1:2" ht="45" customHeight="1">
      <c r="A12" s="65" t="s">
        <v>143</v>
      </c>
      <c r="B12" s="66"/>
    </row>
    <row r="13" spans="1:2" ht="17">
      <c r="A13" s="65" t="s">
        <v>45</v>
      </c>
      <c r="B13" s="66"/>
    </row>
    <row r="14" spans="1:2" ht="13" customHeight="1">
      <c r="A14" s="67"/>
      <c r="B14" s="47"/>
    </row>
    <row r="15" spans="1:2" ht="17">
      <c r="A15" s="64" t="s">
        <v>199</v>
      </c>
      <c r="B15" s="47"/>
    </row>
    <row r="16" spans="1:2" ht="17">
      <c r="A16" s="65" t="s">
        <v>200</v>
      </c>
      <c r="B16" s="68"/>
    </row>
    <row r="17" spans="1:2" ht="17">
      <c r="A17" s="65" t="s">
        <v>89</v>
      </c>
      <c r="B17" s="68"/>
    </row>
    <row r="18" spans="1:2" ht="17">
      <c r="A18" s="65" t="s">
        <v>90</v>
      </c>
      <c r="B18" s="68"/>
    </row>
    <row r="19" spans="1:2" ht="17">
      <c r="A19" s="67"/>
      <c r="B19" s="47"/>
    </row>
    <row r="20" spans="1:2" ht="17">
      <c r="A20" s="64" t="s">
        <v>94</v>
      </c>
      <c r="B20" s="47"/>
    </row>
    <row r="21" spans="1:2" ht="17">
      <c r="A21" s="65" t="s">
        <v>91</v>
      </c>
      <c r="B21" s="68"/>
    </row>
    <row r="22" spans="1:2" ht="17">
      <c r="A22" s="65" t="s">
        <v>92</v>
      </c>
      <c r="B22" s="68"/>
    </row>
    <row r="23" spans="1:2" ht="17">
      <c r="A23" s="67"/>
      <c r="B23" s="47"/>
    </row>
    <row r="24" spans="1:2" ht="17">
      <c r="A24" s="64" t="s">
        <v>93</v>
      </c>
      <c r="B24" s="47"/>
    </row>
    <row r="25" spans="1:2" ht="17">
      <c r="A25" s="65" t="s">
        <v>95</v>
      </c>
      <c r="B25" s="68"/>
    </row>
    <row r="26" spans="1:2" ht="17">
      <c r="A26" s="65" t="s">
        <v>96</v>
      </c>
      <c r="B26" s="68"/>
    </row>
    <row r="27" spans="1:2" ht="17">
      <c r="A27" s="67"/>
      <c r="B27" s="47"/>
    </row>
    <row r="28" spans="1:2" ht="17">
      <c r="A28" s="64" t="s">
        <v>97</v>
      </c>
      <c r="B28" s="47"/>
    </row>
    <row r="29" spans="1:2" ht="17">
      <c r="A29" s="65" t="s">
        <v>138</v>
      </c>
      <c r="B29" s="68"/>
    </row>
    <row r="30" spans="1:2" ht="36">
      <c r="A30" s="69" t="s">
        <v>139</v>
      </c>
      <c r="B30" s="68"/>
    </row>
    <row r="31" spans="1:2" ht="17">
      <c r="A31" s="67"/>
      <c r="B31" s="47"/>
    </row>
    <row r="32" spans="1:2" ht="17">
      <c r="A32" s="64" t="s">
        <v>140</v>
      </c>
      <c r="B32" s="47"/>
    </row>
    <row r="33" spans="1:2" ht="17">
      <c r="A33" s="425"/>
      <c r="B33" s="426"/>
    </row>
    <row r="34" spans="1:2" ht="16">
      <c r="A34" s="3"/>
    </row>
    <row r="35" spans="1:2" ht="16">
      <c r="A35" s="5" t="s">
        <v>47</v>
      </c>
    </row>
    <row r="36" spans="1:2" ht="56" customHeight="1">
      <c r="A36" s="428"/>
      <c r="B36" s="429"/>
    </row>
    <row r="37" spans="1:2" ht="16">
      <c r="A37" s="4"/>
    </row>
    <row r="38" spans="1:2" ht="16">
      <c r="A38" s="4"/>
    </row>
    <row r="39" spans="1:2" ht="16">
      <c r="A39" s="4"/>
    </row>
    <row r="40" spans="1:2" ht="16">
      <c r="A40" s="4"/>
    </row>
    <row r="41" spans="1:2" ht="16">
      <c r="A41" s="4"/>
    </row>
    <row r="42" spans="1:2" ht="16">
      <c r="A42" s="4"/>
    </row>
    <row r="43" spans="1:2" ht="16">
      <c r="A43" s="4"/>
    </row>
    <row r="44" spans="1:2" ht="16">
      <c r="A44" s="4"/>
    </row>
    <row r="45" spans="1:2" ht="16">
      <c r="A45" s="4"/>
    </row>
  </sheetData>
  <mergeCells count="7">
    <mergeCell ref="A33:B33"/>
    <mergeCell ref="A9:B9"/>
    <mergeCell ref="A36:B36"/>
    <mergeCell ref="A3:B3"/>
    <mergeCell ref="A5:B5"/>
    <mergeCell ref="A6:B6"/>
    <mergeCell ref="A4:B4"/>
  </mergeCells>
  <phoneticPr fontId="3" type="noConversion"/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1"/>
  <sheetViews>
    <sheetView view="pageLayout" workbookViewId="0">
      <selection activeCell="A7" sqref="A7:F7"/>
    </sheetView>
  </sheetViews>
  <sheetFormatPr baseColWidth="10" defaultColWidth="11" defaultRowHeight="13"/>
  <cols>
    <col min="1" max="1" width="15" customWidth="1"/>
    <col min="2" max="3" width="13" customWidth="1"/>
    <col min="4" max="4" width="10" customWidth="1"/>
    <col min="5" max="5" width="11.1640625" customWidth="1"/>
    <col min="6" max="6" width="11.33203125" customWidth="1"/>
  </cols>
  <sheetData>
    <row r="1" spans="1:7">
      <c r="A1" s="10"/>
    </row>
    <row r="2" spans="1:7" ht="20">
      <c r="A2" s="430" t="s">
        <v>48</v>
      </c>
      <c r="B2" s="431"/>
      <c r="C2" s="407"/>
      <c r="D2" s="407"/>
      <c r="E2" s="407"/>
      <c r="F2" s="407"/>
      <c r="G2" s="42"/>
    </row>
    <row r="3" spans="1:7" ht="15">
      <c r="A3" s="47"/>
      <c r="B3" s="47"/>
      <c r="C3" s="47"/>
      <c r="D3" s="47"/>
      <c r="E3" s="47"/>
      <c r="F3" s="47"/>
    </row>
    <row r="4" spans="1:7" ht="17">
      <c r="A4" s="433" t="s">
        <v>261</v>
      </c>
      <c r="B4" s="433"/>
      <c r="C4" s="433"/>
      <c r="D4" s="433"/>
      <c r="E4" s="433"/>
      <c r="F4" s="433"/>
      <c r="G4" s="433"/>
    </row>
    <row r="5" spans="1:7" ht="17">
      <c r="A5" s="432"/>
      <c r="B5" s="432"/>
      <c r="C5" s="432"/>
      <c r="D5" s="432"/>
      <c r="E5" s="432"/>
      <c r="F5" s="432"/>
    </row>
    <row r="6" spans="1:7" ht="15">
      <c r="A6" s="47"/>
      <c r="B6" s="47"/>
      <c r="C6" s="47"/>
      <c r="D6" s="47"/>
      <c r="E6" s="47"/>
      <c r="F6" s="47"/>
    </row>
    <row r="7" spans="1:7" ht="68">
      <c r="A7" s="79" t="s">
        <v>16</v>
      </c>
      <c r="B7" s="79" t="s">
        <v>17</v>
      </c>
      <c r="C7" s="79" t="s">
        <v>18</v>
      </c>
      <c r="D7" s="79" t="s">
        <v>264</v>
      </c>
      <c r="E7" s="79" t="s">
        <v>19</v>
      </c>
      <c r="F7" s="179" t="s">
        <v>20</v>
      </c>
    </row>
    <row r="8" spans="1:7" ht="16">
      <c r="A8" s="70"/>
      <c r="B8" s="70"/>
      <c r="C8" s="70"/>
      <c r="D8" s="70"/>
      <c r="E8" s="70"/>
      <c r="F8" s="70"/>
    </row>
    <row r="9" spans="1:7" ht="16">
      <c r="A9" s="71" t="s">
        <v>262</v>
      </c>
      <c r="B9" s="70"/>
      <c r="C9" s="70"/>
      <c r="D9" s="70"/>
      <c r="E9" s="70"/>
      <c r="F9" s="70"/>
    </row>
    <row r="10" spans="1:7" s="25" customFormat="1" ht="120" customHeight="1">
      <c r="A10" s="72"/>
      <c r="B10" s="73"/>
      <c r="C10" s="72"/>
      <c r="D10" s="73"/>
      <c r="E10" s="73"/>
      <c r="F10" s="74"/>
    </row>
    <row r="11" spans="1:7" ht="70" customHeight="1">
      <c r="A11" s="75"/>
      <c r="B11" s="76"/>
      <c r="C11" s="75"/>
      <c r="D11" s="66"/>
      <c r="E11" s="66"/>
      <c r="F11" s="77"/>
    </row>
    <row r="12" spans="1:7" ht="28" customHeight="1">
      <c r="A12" s="78"/>
      <c r="B12" s="78"/>
      <c r="C12" s="78"/>
      <c r="D12" s="78"/>
      <c r="E12" s="78"/>
      <c r="F12" s="78"/>
    </row>
    <row r="13" spans="1:7" ht="28" customHeight="1">
      <c r="A13" s="78"/>
      <c r="B13" s="78"/>
      <c r="C13" s="78"/>
      <c r="D13" s="78"/>
      <c r="E13" s="78"/>
      <c r="F13" s="78"/>
    </row>
    <row r="14" spans="1:7" ht="16">
      <c r="A14" s="70"/>
      <c r="B14" s="70"/>
      <c r="C14" s="70"/>
      <c r="D14" s="70"/>
      <c r="E14" s="70"/>
      <c r="F14" s="70"/>
    </row>
    <row r="15" spans="1:7" ht="16">
      <c r="A15" s="70"/>
      <c r="B15" s="70"/>
      <c r="C15" s="70"/>
      <c r="D15" s="70"/>
      <c r="E15" s="70"/>
      <c r="F15" s="70"/>
    </row>
    <row r="16" spans="1:7" ht="16">
      <c r="A16" s="71" t="s">
        <v>263</v>
      </c>
      <c r="B16" s="70"/>
      <c r="C16" s="70"/>
      <c r="D16" s="70"/>
      <c r="E16" s="70"/>
      <c r="F16" s="70"/>
    </row>
    <row r="17" spans="1:6" ht="28" customHeight="1">
      <c r="A17" s="78"/>
      <c r="B17" s="78"/>
      <c r="C17" s="78"/>
      <c r="D17" s="78"/>
      <c r="E17" s="78"/>
      <c r="F17" s="78"/>
    </row>
    <row r="18" spans="1:6" ht="28" customHeight="1">
      <c r="A18" s="78"/>
      <c r="B18" s="78"/>
      <c r="C18" s="78"/>
      <c r="D18" s="78"/>
      <c r="E18" s="78"/>
      <c r="F18" s="78"/>
    </row>
    <row r="19" spans="1:6" ht="28" customHeight="1">
      <c r="A19" s="78"/>
      <c r="B19" s="78"/>
      <c r="C19" s="78"/>
      <c r="D19" s="78"/>
      <c r="E19" s="78"/>
      <c r="F19" s="78"/>
    </row>
    <row r="20" spans="1:6" ht="28" customHeight="1">
      <c r="A20" s="78"/>
      <c r="B20" s="78"/>
      <c r="C20" s="78"/>
      <c r="D20" s="78"/>
      <c r="E20" s="78"/>
      <c r="F20" s="78"/>
    </row>
    <row r="21" spans="1:6">
      <c r="A21" s="9"/>
      <c r="B21" s="9"/>
      <c r="C21" s="9"/>
      <c r="D21" s="9"/>
      <c r="E21" s="9"/>
      <c r="F21" s="9"/>
    </row>
  </sheetData>
  <mergeCells count="3">
    <mergeCell ref="A2:F2"/>
    <mergeCell ref="A5:F5"/>
    <mergeCell ref="A4:G4"/>
  </mergeCells>
  <phoneticPr fontId="3" type="noConversion"/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9"/>
  <sheetViews>
    <sheetView view="pageLayout" workbookViewId="0">
      <selection activeCell="C1" sqref="C1"/>
    </sheetView>
  </sheetViews>
  <sheetFormatPr baseColWidth="10" defaultColWidth="11" defaultRowHeight="13"/>
  <cols>
    <col min="3" max="3" width="23.33203125" customWidth="1"/>
    <col min="4" max="4" width="28.33203125" customWidth="1"/>
  </cols>
  <sheetData>
    <row r="1" spans="1:5" ht="17">
      <c r="C1" s="84" t="s">
        <v>265</v>
      </c>
    </row>
    <row r="3" spans="1:5" ht="15">
      <c r="A3" s="86" t="s">
        <v>267</v>
      </c>
      <c r="B3" s="47"/>
      <c r="C3" s="47"/>
      <c r="D3" s="47"/>
    </row>
    <row r="4" spans="1:5" ht="15">
      <c r="A4" s="47"/>
      <c r="B4" s="47"/>
      <c r="C4" s="47"/>
      <c r="D4" s="47"/>
    </row>
    <row r="5" spans="1:5" ht="15">
      <c r="A5" s="47"/>
      <c r="B5" s="47"/>
      <c r="C5" s="47"/>
      <c r="D5" s="47"/>
    </row>
    <row r="6" spans="1:5" ht="16">
      <c r="A6" s="85" t="s">
        <v>266</v>
      </c>
      <c r="B6" s="70"/>
      <c r="C6" s="70"/>
      <c r="D6" s="70"/>
    </row>
    <row r="7" spans="1:5" ht="16">
      <c r="A7" s="434"/>
      <c r="B7" s="434"/>
      <c r="C7" s="434"/>
      <c r="D7" s="434"/>
      <c r="E7" s="42"/>
    </row>
    <row r="8" spans="1:5" ht="16">
      <c r="A8" s="70"/>
      <c r="B8" s="70"/>
      <c r="C8" s="70"/>
      <c r="D8" s="70"/>
    </row>
    <row r="9" spans="1:5" s="10" customFormat="1" ht="17" thickBot="1">
      <c r="A9" s="80" t="s">
        <v>132</v>
      </c>
      <c r="B9" s="80" t="s">
        <v>133</v>
      </c>
      <c r="C9" s="80" t="s">
        <v>134</v>
      </c>
      <c r="D9" s="80" t="s">
        <v>135</v>
      </c>
    </row>
    <row r="10" spans="1:5" ht="17" thickTop="1">
      <c r="A10" s="81"/>
      <c r="B10" s="81"/>
      <c r="C10" s="81"/>
      <c r="D10" s="81"/>
    </row>
    <row r="11" spans="1:5" ht="16">
      <c r="A11" s="82"/>
      <c r="B11" s="82"/>
      <c r="C11" s="82"/>
      <c r="D11" s="82"/>
    </row>
    <row r="12" spans="1:5" ht="16">
      <c r="A12" s="82"/>
      <c r="B12" s="82"/>
      <c r="C12" s="82"/>
      <c r="D12" s="82"/>
    </row>
    <row r="13" spans="1:5" ht="16">
      <c r="A13" s="82"/>
      <c r="B13" s="82"/>
      <c r="C13" s="82"/>
      <c r="D13" s="82"/>
    </row>
    <row r="14" spans="1:5" ht="16">
      <c r="A14" s="78"/>
      <c r="B14" s="78"/>
      <c r="C14" s="78"/>
      <c r="D14" s="78"/>
    </row>
    <row r="15" spans="1:5" ht="16">
      <c r="A15" s="78"/>
      <c r="B15" s="78"/>
      <c r="C15" s="78"/>
      <c r="D15" s="78"/>
    </row>
    <row r="16" spans="1:5" ht="16">
      <c r="A16" s="78"/>
      <c r="B16" s="78"/>
      <c r="C16" s="78"/>
      <c r="D16" s="78"/>
    </row>
    <row r="17" spans="1:4" ht="16">
      <c r="A17" s="78"/>
      <c r="B17" s="78"/>
      <c r="C17" s="78"/>
      <c r="D17" s="78"/>
    </row>
    <row r="18" spans="1:4" ht="16">
      <c r="A18" s="78"/>
      <c r="B18" s="78"/>
      <c r="C18" s="78"/>
      <c r="D18" s="78"/>
    </row>
    <row r="19" spans="1:4" ht="16">
      <c r="A19" s="78"/>
      <c r="B19" s="78"/>
      <c r="C19" s="78"/>
      <c r="D19" s="78"/>
    </row>
    <row r="20" spans="1:4" ht="16">
      <c r="A20" s="78"/>
      <c r="B20" s="78"/>
      <c r="C20" s="78"/>
      <c r="D20" s="78"/>
    </row>
    <row r="21" spans="1:4" ht="16">
      <c r="A21" s="78"/>
      <c r="B21" s="78"/>
      <c r="C21" s="78"/>
      <c r="D21" s="78"/>
    </row>
    <row r="22" spans="1:4" ht="16">
      <c r="A22" s="78"/>
      <c r="B22" s="78"/>
      <c r="C22" s="78"/>
      <c r="D22" s="78"/>
    </row>
    <row r="23" spans="1:4" ht="16">
      <c r="A23" s="78"/>
      <c r="B23" s="78"/>
      <c r="C23" s="78"/>
      <c r="D23" s="78"/>
    </row>
    <row r="24" spans="1:4" ht="16">
      <c r="A24" s="78"/>
      <c r="B24" s="78"/>
      <c r="C24" s="78"/>
      <c r="D24" s="78"/>
    </row>
    <row r="25" spans="1:4" ht="16">
      <c r="A25" s="78"/>
      <c r="B25" s="78"/>
      <c r="C25" s="78"/>
      <c r="D25" s="78"/>
    </row>
    <row r="26" spans="1:4" ht="16">
      <c r="A26" s="78"/>
      <c r="B26" s="78"/>
      <c r="C26" s="78"/>
      <c r="D26" s="78"/>
    </row>
    <row r="27" spans="1:4" ht="16">
      <c r="A27" s="78"/>
      <c r="B27" s="78"/>
      <c r="C27" s="78"/>
      <c r="D27" s="78"/>
    </row>
    <row r="28" spans="1:4" ht="16">
      <c r="A28" s="78"/>
      <c r="B28" s="78"/>
      <c r="C28" s="78"/>
      <c r="D28" s="78"/>
    </row>
    <row r="29" spans="1:4" ht="14">
      <c r="A29" s="20"/>
      <c r="B29" s="20"/>
      <c r="C29" s="20"/>
      <c r="D29" s="20"/>
    </row>
  </sheetData>
  <mergeCells count="1">
    <mergeCell ref="A7:D7"/>
  </mergeCells>
  <phoneticPr fontId="3" type="noConversion"/>
  <pageMargins left="0.75" right="0.75" top="1" bottom="1" header="0.5" footer="0.5"/>
  <pageSetup orientation="portrait" horizontalDpi="4294967292" verticalDpi="4294967292" r:id="rId1"/>
  <headerFooter>
    <oddHeader xml:space="preserve">&amp;L&amp;"System Font,Regular"&amp;K000000
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73"/>
  <sheetViews>
    <sheetView view="pageLayout" zoomScale="137" zoomScalePageLayoutView="137" workbookViewId="0">
      <selection activeCell="F19" sqref="F19"/>
    </sheetView>
  </sheetViews>
  <sheetFormatPr baseColWidth="10" defaultColWidth="10.6640625" defaultRowHeight="14"/>
  <cols>
    <col min="1" max="1" width="27.83203125" style="15" customWidth="1"/>
    <col min="2" max="2" width="9.33203125" style="15" customWidth="1"/>
    <col min="3" max="3" width="13.83203125" style="15" customWidth="1"/>
    <col min="4" max="4" width="15.1640625" style="15" customWidth="1"/>
    <col min="5" max="5" width="17.1640625" style="15" customWidth="1"/>
    <col min="6" max="6" width="13.6640625" style="15" bestFit="1" customWidth="1"/>
    <col min="7" max="16384" width="10.6640625" style="15"/>
  </cols>
  <sheetData>
    <row r="1" spans="1:6" ht="16">
      <c r="A1" s="442" t="s">
        <v>35</v>
      </c>
      <c r="B1" s="442"/>
      <c r="C1" s="443"/>
      <c r="D1" s="443"/>
      <c r="E1" s="443"/>
    </row>
    <row r="2" spans="1:6" ht="16">
      <c r="A2" s="70"/>
      <c r="B2" s="70"/>
      <c r="C2" s="372"/>
      <c r="D2" s="70"/>
      <c r="E2" s="70"/>
      <c r="F2" s="33"/>
    </row>
    <row r="3" spans="1:6" ht="36" customHeight="1">
      <c r="A3" s="444" t="s">
        <v>36</v>
      </c>
      <c r="B3" s="445"/>
      <c r="C3" s="445"/>
      <c r="D3" s="445"/>
      <c r="E3" s="445"/>
    </row>
    <row r="4" spans="1:6" ht="16">
      <c r="A4" s="87"/>
      <c r="B4" s="70"/>
      <c r="C4" s="70"/>
      <c r="D4" s="70"/>
      <c r="E4" s="70"/>
    </row>
    <row r="5" spans="1:6" ht="16">
      <c r="A5" s="446" t="s">
        <v>37</v>
      </c>
      <c r="B5" s="446" t="s">
        <v>136</v>
      </c>
      <c r="C5" s="446"/>
      <c r="D5" s="88" t="s">
        <v>254</v>
      </c>
      <c r="E5" s="88" t="s">
        <v>254</v>
      </c>
    </row>
    <row r="6" spans="1:6" ht="34">
      <c r="A6" s="447"/>
      <c r="B6" s="447"/>
      <c r="C6" s="447"/>
      <c r="D6" s="90" t="s">
        <v>255</v>
      </c>
      <c r="E6" s="90" t="s">
        <v>256</v>
      </c>
    </row>
    <row r="7" spans="1:6" ht="16">
      <c r="A7" s="107"/>
      <c r="B7" s="449"/>
      <c r="C7" s="449"/>
      <c r="D7" s="449"/>
      <c r="E7" s="449"/>
    </row>
    <row r="8" spans="1:6" ht="16">
      <c r="A8" s="71" t="s">
        <v>38</v>
      </c>
      <c r="B8" s="448"/>
      <c r="C8" s="448"/>
      <c r="D8" s="448"/>
      <c r="E8" s="448"/>
    </row>
    <row r="9" spans="1:6" ht="16">
      <c r="A9" s="91"/>
      <c r="B9" s="436"/>
      <c r="C9" s="437"/>
      <c r="D9" s="94"/>
      <c r="E9" s="94"/>
    </row>
    <row r="10" spans="1:6" ht="16">
      <c r="A10" s="91"/>
      <c r="B10" s="436"/>
      <c r="C10" s="437"/>
      <c r="D10" s="94"/>
      <c r="E10" s="94"/>
    </row>
    <row r="11" spans="1:6" ht="16">
      <c r="A11" s="91"/>
      <c r="B11" s="436"/>
      <c r="C11" s="437"/>
      <c r="D11" s="94"/>
      <c r="E11" s="94"/>
    </row>
    <row r="12" spans="1:6" ht="16">
      <c r="A12" s="91"/>
      <c r="B12" s="436"/>
      <c r="C12" s="437"/>
      <c r="D12" s="94"/>
      <c r="E12" s="94"/>
    </row>
    <row r="13" spans="1:6" ht="16">
      <c r="A13" s="91"/>
      <c r="B13" s="436"/>
      <c r="C13" s="437"/>
      <c r="D13" s="94"/>
      <c r="E13" s="94"/>
    </row>
    <row r="14" spans="1:6" ht="16">
      <c r="A14" s="91"/>
      <c r="B14" s="436"/>
      <c r="C14" s="437"/>
      <c r="D14" s="94"/>
      <c r="E14" s="94"/>
    </row>
    <row r="15" spans="1:6" ht="16">
      <c r="A15" s="91"/>
      <c r="B15" s="436"/>
      <c r="C15" s="437"/>
      <c r="D15" s="94"/>
      <c r="E15" s="94"/>
    </row>
    <row r="16" spans="1:6" ht="16">
      <c r="A16" s="91"/>
      <c r="B16" s="436"/>
      <c r="C16" s="437"/>
      <c r="D16" s="94"/>
      <c r="E16" s="94"/>
    </row>
    <row r="17" spans="1:5" ht="16">
      <c r="A17" s="91"/>
      <c r="B17" s="436"/>
      <c r="C17" s="437"/>
      <c r="D17" s="94"/>
      <c r="E17" s="94"/>
    </row>
    <row r="18" spans="1:5" ht="16">
      <c r="A18" s="91"/>
      <c r="B18" s="436"/>
      <c r="C18" s="437"/>
      <c r="D18" s="94"/>
      <c r="E18" s="94"/>
    </row>
    <row r="19" spans="1:5" ht="16">
      <c r="A19" s="91"/>
      <c r="B19" s="436"/>
      <c r="C19" s="437"/>
      <c r="D19" s="94"/>
      <c r="E19" s="94"/>
    </row>
    <row r="20" spans="1:5" ht="16">
      <c r="A20" s="91"/>
      <c r="B20" s="436"/>
      <c r="C20" s="437"/>
      <c r="D20" s="94"/>
      <c r="E20" s="94"/>
    </row>
    <row r="21" spans="1:5" ht="16">
      <c r="A21" s="91"/>
      <c r="B21" s="436"/>
      <c r="C21" s="437"/>
      <c r="D21" s="94"/>
      <c r="E21" s="94"/>
    </row>
    <row r="22" spans="1:5" ht="16">
      <c r="A22" s="91"/>
      <c r="B22" s="436"/>
      <c r="C22" s="437"/>
      <c r="D22" s="94"/>
      <c r="E22" s="94"/>
    </row>
    <row r="23" spans="1:5" ht="16">
      <c r="A23" s="91"/>
      <c r="B23" s="436"/>
      <c r="C23" s="437"/>
      <c r="D23" s="94"/>
      <c r="E23" s="94"/>
    </row>
    <row r="24" spans="1:5" ht="16">
      <c r="A24" s="91"/>
      <c r="B24" s="436"/>
      <c r="C24" s="437"/>
      <c r="D24" s="94"/>
      <c r="E24" s="94"/>
    </row>
    <row r="25" spans="1:5" ht="16">
      <c r="A25" s="91"/>
      <c r="B25" s="436"/>
      <c r="C25" s="437"/>
      <c r="D25" s="94"/>
      <c r="E25" s="94"/>
    </row>
    <row r="26" spans="1:5" ht="16">
      <c r="A26" s="91"/>
      <c r="B26" s="436"/>
      <c r="C26" s="437"/>
      <c r="D26" s="94"/>
      <c r="E26" s="94"/>
    </row>
    <row r="27" spans="1:5" ht="16">
      <c r="A27" s="91"/>
      <c r="B27" s="436"/>
      <c r="C27" s="437"/>
      <c r="D27" s="94"/>
      <c r="E27" s="94"/>
    </row>
    <row r="28" spans="1:5" ht="16">
      <c r="A28" s="91"/>
      <c r="B28" s="436"/>
      <c r="C28" s="437"/>
      <c r="D28" s="94"/>
      <c r="E28" s="94"/>
    </row>
    <row r="29" spans="1:5" ht="16">
      <c r="A29" s="91"/>
      <c r="B29" s="436"/>
      <c r="C29" s="437"/>
      <c r="D29" s="94"/>
      <c r="E29" s="91"/>
    </row>
    <row r="30" spans="1:5" ht="16">
      <c r="A30" s="91"/>
      <c r="B30" s="436"/>
      <c r="C30" s="437"/>
      <c r="D30" s="91"/>
      <c r="E30" s="91"/>
    </row>
    <row r="31" spans="1:5" ht="16">
      <c r="A31" s="435" t="s">
        <v>137</v>
      </c>
      <c r="B31" s="435"/>
      <c r="C31" s="435"/>
      <c r="D31" s="95">
        <f>SUM(D9:D30)</f>
        <v>0</v>
      </c>
      <c r="E31" s="95">
        <f>SUM(E9:E28)</f>
        <v>0</v>
      </c>
    </row>
    <row r="32" spans="1:5" ht="16">
      <c r="A32" s="435" t="s">
        <v>40</v>
      </c>
      <c r="B32" s="435"/>
      <c r="C32" s="435"/>
      <c r="D32" s="96"/>
      <c r="E32" s="97"/>
    </row>
    <row r="33" spans="1:5" ht="16">
      <c r="A33" s="98"/>
      <c r="B33" s="98"/>
      <c r="C33" s="98"/>
      <c r="D33" s="99"/>
      <c r="E33" s="99"/>
    </row>
    <row r="34" spans="1:5" ht="16">
      <c r="A34" s="70"/>
      <c r="B34" s="70"/>
      <c r="C34" s="70"/>
      <c r="D34" s="70"/>
      <c r="E34" s="70"/>
    </row>
    <row r="35" spans="1:5" ht="16">
      <c r="A35" s="71" t="s">
        <v>41</v>
      </c>
      <c r="B35" s="70"/>
      <c r="C35" s="70"/>
      <c r="D35" s="70"/>
      <c r="E35" s="70"/>
    </row>
    <row r="36" spans="1:5" ht="16">
      <c r="A36" s="91"/>
      <c r="B36" s="436"/>
      <c r="C36" s="437"/>
      <c r="D36" s="94"/>
      <c r="E36" s="94"/>
    </row>
    <row r="37" spans="1:5" ht="16">
      <c r="A37" s="91"/>
      <c r="B37" s="436"/>
      <c r="C37" s="437"/>
      <c r="D37" s="94"/>
      <c r="E37" s="94"/>
    </row>
    <row r="38" spans="1:5" ht="16">
      <c r="A38" s="91"/>
      <c r="B38" s="92"/>
      <c r="C38" s="93"/>
      <c r="D38" s="94"/>
      <c r="E38" s="94"/>
    </row>
    <row r="39" spans="1:5" ht="16">
      <c r="A39" s="91"/>
      <c r="B39" s="92"/>
      <c r="C39" s="93"/>
      <c r="D39" s="94"/>
      <c r="E39" s="94"/>
    </row>
    <row r="40" spans="1:5" ht="16">
      <c r="A40" s="91"/>
      <c r="B40" s="92"/>
      <c r="C40" s="93"/>
      <c r="D40" s="94"/>
      <c r="E40" s="94"/>
    </row>
    <row r="41" spans="1:5" ht="16">
      <c r="A41" s="91"/>
      <c r="B41" s="92"/>
      <c r="C41" s="93"/>
      <c r="D41" s="94"/>
      <c r="E41" s="94"/>
    </row>
    <row r="42" spans="1:5" ht="16">
      <c r="A42" s="91"/>
      <c r="B42" s="92"/>
      <c r="C42" s="93"/>
      <c r="D42" s="94"/>
      <c r="E42" s="94"/>
    </row>
    <row r="43" spans="1:5" ht="16">
      <c r="A43" s="91"/>
      <c r="B43" s="92"/>
      <c r="C43" s="93"/>
      <c r="D43" s="94"/>
      <c r="E43" s="94"/>
    </row>
    <row r="44" spans="1:5" ht="16">
      <c r="A44" s="91"/>
      <c r="B44" s="92"/>
      <c r="C44" s="93"/>
      <c r="D44" s="94"/>
      <c r="E44" s="94"/>
    </row>
    <row r="45" spans="1:5" ht="16">
      <c r="A45" s="91"/>
      <c r="B45" s="92"/>
      <c r="C45" s="93"/>
      <c r="D45" s="94"/>
      <c r="E45" s="94"/>
    </row>
    <row r="46" spans="1:5" ht="16">
      <c r="A46" s="91"/>
      <c r="B46" s="92"/>
      <c r="C46" s="93"/>
      <c r="D46" s="94"/>
      <c r="E46" s="94"/>
    </row>
    <row r="47" spans="1:5" ht="16">
      <c r="A47" s="91"/>
      <c r="B47" s="92"/>
      <c r="C47" s="93"/>
      <c r="D47" s="94"/>
      <c r="E47" s="94"/>
    </row>
    <row r="48" spans="1:5" ht="16">
      <c r="A48" s="91"/>
      <c r="B48" s="436"/>
      <c r="C48" s="437"/>
      <c r="D48" s="94"/>
      <c r="E48" s="94"/>
    </row>
    <row r="49" spans="1:6" ht="16">
      <c r="A49" s="91"/>
      <c r="B49" s="92"/>
      <c r="C49" s="93"/>
      <c r="D49" s="94"/>
      <c r="E49" s="94"/>
    </row>
    <row r="50" spans="1:6" ht="16">
      <c r="A50" s="91"/>
      <c r="B50" s="92"/>
      <c r="C50" s="93"/>
      <c r="D50" s="94"/>
      <c r="E50" s="94"/>
    </row>
    <row r="51" spans="1:6" ht="16">
      <c r="A51" s="91"/>
      <c r="B51" s="436"/>
      <c r="C51" s="437"/>
      <c r="D51" s="91"/>
      <c r="E51" s="91"/>
    </row>
    <row r="52" spans="1:6" ht="16">
      <c r="A52" s="435" t="s">
        <v>137</v>
      </c>
      <c r="B52" s="435"/>
      <c r="C52" s="435"/>
      <c r="D52" s="95">
        <f>SUM(D36:D51)</f>
        <v>0</v>
      </c>
      <c r="E52" s="95">
        <f>SUM(E36:E50)</f>
        <v>0</v>
      </c>
    </row>
    <row r="53" spans="1:6" ht="16">
      <c r="A53" s="435" t="s">
        <v>40</v>
      </c>
      <c r="B53" s="435"/>
      <c r="C53" s="435"/>
      <c r="D53" s="97"/>
      <c r="E53" s="97"/>
      <c r="F53" s="43"/>
    </row>
    <row r="54" spans="1:6" ht="16">
      <c r="A54" s="70"/>
      <c r="B54" s="70"/>
      <c r="C54" s="70"/>
      <c r="D54" s="70"/>
      <c r="E54" s="70"/>
    </row>
    <row r="55" spans="1:6" ht="16">
      <c r="A55" s="71" t="s">
        <v>42</v>
      </c>
      <c r="B55" s="70"/>
      <c r="C55" s="70"/>
      <c r="D55" s="70"/>
      <c r="E55" s="70"/>
    </row>
    <row r="56" spans="1:6" ht="16">
      <c r="A56" s="91"/>
      <c r="B56" s="436"/>
      <c r="C56" s="437"/>
      <c r="D56" s="94"/>
      <c r="E56" s="94"/>
    </row>
    <row r="57" spans="1:6" ht="16">
      <c r="A57" s="91"/>
      <c r="B57" s="436"/>
      <c r="C57" s="437"/>
      <c r="D57" s="94"/>
      <c r="E57" s="94"/>
    </row>
    <row r="58" spans="1:6" ht="16">
      <c r="A58" s="91"/>
      <c r="B58" s="436"/>
      <c r="C58" s="437"/>
      <c r="D58" s="94"/>
      <c r="E58" s="94"/>
    </row>
    <row r="59" spans="1:6" ht="16">
      <c r="A59" s="91"/>
      <c r="B59" s="436"/>
      <c r="C59" s="437"/>
      <c r="D59" s="94"/>
      <c r="E59" s="94"/>
    </row>
    <row r="60" spans="1:6" ht="16">
      <c r="A60" s="91"/>
      <c r="B60" s="436"/>
      <c r="C60" s="437"/>
      <c r="D60" s="94"/>
      <c r="E60" s="91"/>
    </row>
    <row r="61" spans="1:6" ht="16">
      <c r="A61" s="435" t="s">
        <v>137</v>
      </c>
      <c r="B61" s="435"/>
      <c r="C61" s="435"/>
      <c r="D61" s="95">
        <f>SUM(D56:D60)</f>
        <v>0</v>
      </c>
      <c r="E61" s="95">
        <f>SUM(E56:E59)</f>
        <v>0</v>
      </c>
    </row>
    <row r="62" spans="1:6" ht="16">
      <c r="A62" s="435" t="s">
        <v>40</v>
      </c>
      <c r="B62" s="435"/>
      <c r="C62" s="435"/>
      <c r="D62" s="100">
        <f>(+'Section 6'!G18*0.16)+('Section 6'!G20*0.21)</f>
        <v>11830</v>
      </c>
      <c r="E62" s="101">
        <f>(+'Section 6'!H18*0.16)+('Section 6'!H20*0.22)</f>
        <v>13100</v>
      </c>
      <c r="F62" s="16"/>
    </row>
    <row r="63" spans="1:6" ht="16">
      <c r="A63" s="98"/>
      <c r="B63" s="98"/>
      <c r="C63" s="98"/>
      <c r="D63" s="70"/>
      <c r="E63" s="70"/>
    </row>
    <row r="64" spans="1:6" ht="16">
      <c r="A64" s="98"/>
      <c r="B64" s="98"/>
      <c r="C64" s="98"/>
      <c r="D64" s="70"/>
      <c r="E64" s="70"/>
    </row>
    <row r="65" spans="1:5" ht="16">
      <c r="A65" s="71" t="s">
        <v>127</v>
      </c>
      <c r="B65" s="98"/>
      <c r="C65" s="98"/>
      <c r="D65" s="70"/>
      <c r="E65" s="70"/>
    </row>
    <row r="66" spans="1:5" ht="16">
      <c r="A66" s="440"/>
      <c r="B66" s="441" t="s">
        <v>30</v>
      </c>
      <c r="C66" s="438"/>
      <c r="D66" s="438" t="s">
        <v>74</v>
      </c>
      <c r="E66" s="439"/>
    </row>
    <row r="67" spans="1:5" ht="16">
      <c r="A67" s="440"/>
      <c r="B67" s="102" t="s">
        <v>31</v>
      </c>
      <c r="C67" s="89" t="s">
        <v>32</v>
      </c>
      <c r="D67" s="102" t="s">
        <v>31</v>
      </c>
      <c r="E67" s="89" t="s">
        <v>32</v>
      </c>
    </row>
    <row r="68" spans="1:5" ht="17">
      <c r="A68" s="103" t="s">
        <v>33</v>
      </c>
      <c r="B68" s="100">
        <f>D31</f>
        <v>0</v>
      </c>
      <c r="C68" s="96">
        <f>D32</f>
        <v>0</v>
      </c>
      <c r="D68" s="100">
        <v>10</v>
      </c>
      <c r="E68" s="96">
        <f>E32</f>
        <v>0</v>
      </c>
    </row>
    <row r="69" spans="1:5" ht="51">
      <c r="A69" s="103" t="s">
        <v>128</v>
      </c>
      <c r="B69" s="100">
        <f>D52</f>
        <v>0</v>
      </c>
      <c r="C69" s="96">
        <f>D53</f>
        <v>0</v>
      </c>
      <c r="D69" s="100">
        <v>5</v>
      </c>
      <c r="E69" s="96">
        <f>E53</f>
        <v>0</v>
      </c>
    </row>
    <row r="70" spans="1:5" ht="17">
      <c r="A70" s="103" t="s">
        <v>129</v>
      </c>
      <c r="B70" s="100">
        <f>D61</f>
        <v>0</v>
      </c>
      <c r="C70" s="96"/>
      <c r="D70" s="100">
        <v>2</v>
      </c>
      <c r="E70" s="96">
        <f>E62</f>
        <v>13100</v>
      </c>
    </row>
    <row r="71" spans="1:5" ht="18" customHeight="1">
      <c r="A71" s="104" t="s">
        <v>34</v>
      </c>
      <c r="B71" s="105">
        <f>SUM(B68:B70)</f>
        <v>0</v>
      </c>
      <c r="C71" s="106">
        <f>SUM(C68:C70)</f>
        <v>0</v>
      </c>
      <c r="D71" s="105">
        <f>SUM(D68:D70)</f>
        <v>17</v>
      </c>
      <c r="E71" s="106">
        <f>SUM(E68:E70)</f>
        <v>13100</v>
      </c>
    </row>
    <row r="72" spans="1:5" ht="16">
      <c r="A72" s="70"/>
      <c r="B72" s="70"/>
      <c r="C72" s="70"/>
      <c r="D72" s="70"/>
      <c r="E72" s="70"/>
    </row>
    <row r="73" spans="1:5">
      <c r="D73" s="16"/>
    </row>
  </sheetData>
  <mergeCells count="46">
    <mergeCell ref="B26:C26"/>
    <mergeCell ref="B27:C27"/>
    <mergeCell ref="B28:C28"/>
    <mergeCell ref="B29:C29"/>
    <mergeCell ref="B21:C21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B30:C30"/>
    <mergeCell ref="A31:C31"/>
    <mergeCell ref="A32:C32"/>
    <mergeCell ref="A1:E1"/>
    <mergeCell ref="A3:E3"/>
    <mergeCell ref="A5:A6"/>
    <mergeCell ref="B5:C6"/>
    <mergeCell ref="B8:E8"/>
    <mergeCell ref="B7:E7"/>
    <mergeCell ref="B9:C9"/>
    <mergeCell ref="B10:C10"/>
    <mergeCell ref="B11:C11"/>
    <mergeCell ref="B12:C12"/>
    <mergeCell ref="B13:C13"/>
    <mergeCell ref="B14:C14"/>
    <mergeCell ref="B15:C15"/>
    <mergeCell ref="B56:C56"/>
    <mergeCell ref="D66:E66"/>
    <mergeCell ref="A66:A67"/>
    <mergeCell ref="A61:C61"/>
    <mergeCell ref="A62:C62"/>
    <mergeCell ref="B60:C60"/>
    <mergeCell ref="B66:C66"/>
    <mergeCell ref="B57:C57"/>
    <mergeCell ref="B58:C58"/>
    <mergeCell ref="B59:C59"/>
    <mergeCell ref="A52:C52"/>
    <mergeCell ref="A53:C53"/>
    <mergeCell ref="B51:C51"/>
    <mergeCell ref="B36:C36"/>
    <mergeCell ref="B37:C37"/>
    <mergeCell ref="B48:C48"/>
  </mergeCells>
  <phoneticPr fontId="3" type="noConversion"/>
  <pageMargins left="0.75" right="0.75" top="1" bottom="1" header="0.5" footer="0.5"/>
  <pageSetup fitToHeight="2"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40"/>
  <sheetViews>
    <sheetView view="pageLayout" zoomScaleNormal="150" workbookViewId="0">
      <selection sqref="A1:D1"/>
    </sheetView>
  </sheetViews>
  <sheetFormatPr baseColWidth="10" defaultColWidth="10.6640625" defaultRowHeight="14"/>
  <cols>
    <col min="1" max="1" width="25" style="15" customWidth="1"/>
    <col min="2" max="2" width="21" style="15" bestFit="1" customWidth="1"/>
    <col min="3" max="3" width="12.5" style="15" customWidth="1"/>
    <col min="4" max="4" width="20.1640625" style="15" customWidth="1"/>
    <col min="5" max="5" width="12.5" style="15" customWidth="1"/>
    <col min="6" max="6" width="7.1640625" style="15" customWidth="1"/>
    <col min="7" max="8" width="7.6640625" style="15" customWidth="1"/>
    <col min="9" max="16384" width="10.6640625" style="15"/>
  </cols>
  <sheetData>
    <row r="1" spans="1:8" ht="17">
      <c r="A1" s="453" t="s">
        <v>130</v>
      </c>
      <c r="B1" s="453"/>
      <c r="C1" s="453"/>
      <c r="D1" s="453"/>
      <c r="E1" s="17"/>
    </row>
    <row r="2" spans="1:8" ht="16">
      <c r="A2" s="70"/>
      <c r="B2" s="70"/>
      <c r="C2" s="70"/>
      <c r="D2" s="70"/>
    </row>
    <row r="3" spans="1:8" ht="58" customHeight="1">
      <c r="A3" s="462" t="s">
        <v>268</v>
      </c>
      <c r="B3" s="462"/>
      <c r="C3" s="462"/>
      <c r="D3" s="462"/>
      <c r="E3" s="18"/>
      <c r="F3" s="18"/>
      <c r="G3" s="18"/>
      <c r="H3" s="18"/>
    </row>
    <row r="4" spans="1:8" ht="15" customHeight="1">
      <c r="A4" s="114"/>
      <c r="B4" s="114"/>
      <c r="C4" s="114"/>
      <c r="D4" s="114"/>
      <c r="E4" s="18"/>
      <c r="F4" s="18"/>
      <c r="G4" s="18"/>
      <c r="H4" s="18"/>
    </row>
    <row r="5" spans="1:8" ht="16">
      <c r="A5" s="70" t="s">
        <v>39</v>
      </c>
      <c r="B5" s="70"/>
      <c r="C5" s="70"/>
      <c r="D5" s="70"/>
    </row>
    <row r="6" spans="1:8" ht="16">
      <c r="A6" s="455" t="s">
        <v>269</v>
      </c>
      <c r="B6" s="455"/>
      <c r="C6" s="455"/>
      <c r="D6" s="456"/>
    </row>
    <row r="7" spans="1:8" ht="17">
      <c r="A7" s="108" t="s">
        <v>219</v>
      </c>
      <c r="B7" s="108" t="s">
        <v>220</v>
      </c>
      <c r="C7" s="454" t="s">
        <v>221</v>
      </c>
      <c r="D7" s="454"/>
    </row>
    <row r="8" spans="1:8" ht="16" customHeight="1">
      <c r="A8" s="91"/>
      <c r="B8" s="91"/>
      <c r="C8" s="109"/>
      <c r="D8" s="91"/>
    </row>
    <row r="9" spans="1:8" ht="16">
      <c r="A9" s="91"/>
      <c r="B9" s="78"/>
      <c r="C9" s="109"/>
      <c r="D9" s="110"/>
    </row>
    <row r="10" spans="1:8" ht="16">
      <c r="A10" s="91"/>
      <c r="B10" s="91"/>
      <c r="C10" s="109"/>
      <c r="D10" s="110"/>
    </row>
    <row r="11" spans="1:8" ht="16">
      <c r="A11" s="91"/>
      <c r="B11" s="78"/>
      <c r="C11" s="91"/>
      <c r="D11" s="110"/>
    </row>
    <row r="12" spans="1:8" ht="16">
      <c r="A12" s="91"/>
      <c r="B12" s="91"/>
      <c r="C12" s="91"/>
      <c r="D12" s="91"/>
    </row>
    <row r="13" spans="1:8" ht="16">
      <c r="A13" s="91"/>
      <c r="B13" s="91"/>
      <c r="C13" s="91"/>
      <c r="D13" s="91"/>
    </row>
    <row r="14" spans="1:8" ht="16">
      <c r="A14" s="111" t="s">
        <v>75</v>
      </c>
      <c r="B14" s="91"/>
      <c r="C14" s="451">
        <f>SUM(D8:D13)+SUM(C8:C13)</f>
        <v>0</v>
      </c>
      <c r="D14" s="452"/>
    </row>
    <row r="15" spans="1:8" ht="16">
      <c r="A15" s="70"/>
      <c r="B15" s="70"/>
      <c r="C15" s="70"/>
      <c r="D15" s="70"/>
    </row>
    <row r="16" spans="1:8" ht="16">
      <c r="A16" s="70" t="s">
        <v>202</v>
      </c>
      <c r="B16" s="70"/>
      <c r="C16" s="70"/>
      <c r="D16" s="70"/>
    </row>
    <row r="17" spans="1:4" ht="16">
      <c r="A17" s="457" t="s">
        <v>270</v>
      </c>
      <c r="B17" s="458"/>
      <c r="C17" s="458"/>
      <c r="D17" s="459"/>
    </row>
    <row r="18" spans="1:4" ht="17">
      <c r="A18" s="112" t="s">
        <v>70</v>
      </c>
      <c r="B18" s="113" t="s">
        <v>131</v>
      </c>
      <c r="C18" s="460" t="s">
        <v>221</v>
      </c>
      <c r="D18" s="461"/>
    </row>
    <row r="19" spans="1:4" ht="16">
      <c r="A19" s="91"/>
      <c r="B19" s="91"/>
      <c r="C19" s="110"/>
      <c r="D19" s="110"/>
    </row>
    <row r="20" spans="1:4" ht="16">
      <c r="A20" s="91"/>
      <c r="B20" s="91"/>
      <c r="C20" s="110"/>
      <c r="D20" s="110"/>
    </row>
    <row r="21" spans="1:4" ht="16">
      <c r="A21" s="91"/>
      <c r="B21" s="91"/>
      <c r="C21" s="110"/>
      <c r="D21" s="110"/>
    </row>
    <row r="22" spans="1:4" ht="16">
      <c r="A22" s="91"/>
      <c r="B22" s="91"/>
      <c r="C22" s="110"/>
      <c r="D22" s="110"/>
    </row>
    <row r="23" spans="1:4" ht="16">
      <c r="A23" s="91"/>
      <c r="B23" s="91"/>
      <c r="C23" s="110"/>
      <c r="D23" s="110"/>
    </row>
    <row r="24" spans="1:4" ht="16">
      <c r="A24" s="91"/>
      <c r="B24" s="91"/>
      <c r="C24" s="110"/>
      <c r="D24" s="110"/>
    </row>
    <row r="25" spans="1:4" ht="16">
      <c r="A25" s="91"/>
      <c r="B25" s="91"/>
      <c r="C25" s="110"/>
      <c r="D25" s="110"/>
    </row>
    <row r="26" spans="1:4" ht="16">
      <c r="A26" s="91"/>
      <c r="B26" s="91"/>
      <c r="C26" s="110"/>
      <c r="D26" s="110"/>
    </row>
    <row r="27" spans="1:4" ht="16">
      <c r="A27" s="91"/>
      <c r="B27" s="91"/>
      <c r="C27" s="110"/>
      <c r="D27" s="110"/>
    </row>
    <row r="28" spans="1:4" ht="16">
      <c r="A28" s="91"/>
      <c r="B28" s="91"/>
      <c r="C28" s="91"/>
      <c r="D28" s="91"/>
    </row>
    <row r="29" spans="1:4" ht="16">
      <c r="A29" s="91"/>
      <c r="B29" s="91"/>
      <c r="C29" s="91"/>
      <c r="D29" s="91"/>
    </row>
    <row r="30" spans="1:4" ht="16">
      <c r="A30" s="111" t="s">
        <v>75</v>
      </c>
      <c r="B30" s="91"/>
      <c r="C30" s="451">
        <f>SUM(D19:D29)+SUM(C19:C29)</f>
        <v>0</v>
      </c>
      <c r="D30" s="452"/>
    </row>
    <row r="31" spans="1:4" ht="16">
      <c r="A31" s="70"/>
      <c r="B31" s="70"/>
      <c r="C31" s="70"/>
      <c r="D31" s="70"/>
    </row>
    <row r="32" spans="1:4" ht="16">
      <c r="A32" s="70"/>
      <c r="B32" s="70"/>
      <c r="C32" s="70"/>
      <c r="D32" s="70"/>
    </row>
    <row r="33" spans="1:4" ht="16">
      <c r="A33" s="70"/>
      <c r="B33" s="70"/>
      <c r="C33" s="70"/>
      <c r="D33" s="70"/>
    </row>
    <row r="34" spans="1:4" ht="16">
      <c r="A34" s="70"/>
      <c r="B34" s="70"/>
      <c r="C34" s="70"/>
      <c r="D34" s="70"/>
    </row>
    <row r="35" spans="1:4" ht="16">
      <c r="A35" s="70"/>
      <c r="B35" s="70"/>
      <c r="C35" s="450"/>
      <c r="D35" s="450"/>
    </row>
    <row r="36" spans="1:4" ht="16">
      <c r="A36" s="70"/>
      <c r="B36" s="70"/>
      <c r="C36" s="450"/>
      <c r="D36" s="450"/>
    </row>
    <row r="37" spans="1:4" ht="16">
      <c r="A37" s="70"/>
      <c r="B37" s="70"/>
      <c r="C37" s="70"/>
      <c r="D37" s="70"/>
    </row>
    <row r="38" spans="1:4" ht="16">
      <c r="A38" s="70"/>
      <c r="B38" s="70"/>
      <c r="C38" s="70"/>
      <c r="D38" s="70"/>
    </row>
    <row r="39" spans="1:4" ht="16">
      <c r="A39" s="70"/>
      <c r="B39" s="70"/>
      <c r="C39" s="70"/>
      <c r="D39" s="70"/>
    </row>
    <row r="40" spans="1:4" ht="16">
      <c r="A40" s="70"/>
      <c r="B40" s="70"/>
      <c r="C40" s="70"/>
      <c r="D40" s="70"/>
    </row>
  </sheetData>
  <sortState xmlns:xlrd2="http://schemas.microsoft.com/office/spreadsheetml/2017/richdata2" ref="A8:D14">
    <sortCondition ref="B9:B14"/>
  </sortState>
  <mergeCells count="9">
    <mergeCell ref="C35:D36"/>
    <mergeCell ref="C30:D30"/>
    <mergeCell ref="A1:D1"/>
    <mergeCell ref="C7:D7"/>
    <mergeCell ref="A6:D6"/>
    <mergeCell ref="A17:D17"/>
    <mergeCell ref="C18:D18"/>
    <mergeCell ref="A3:D3"/>
    <mergeCell ref="C14:D14"/>
  </mergeCells>
  <phoneticPr fontId="3" type="noConversion"/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59999389629810485"/>
    <pageSetUpPr fitToPage="1"/>
  </sheetPr>
  <dimension ref="A1:J69"/>
  <sheetViews>
    <sheetView tabSelected="1" view="pageLayout" zoomScaleNormal="125" workbookViewId="0">
      <selection activeCell="E12" sqref="E12:G12"/>
    </sheetView>
  </sheetViews>
  <sheetFormatPr baseColWidth="10" defaultColWidth="10.6640625" defaultRowHeight="13"/>
  <cols>
    <col min="1" max="1" width="17.1640625" style="14" customWidth="1"/>
    <col min="2" max="2" width="14.5" style="14" customWidth="1"/>
    <col min="3" max="3" width="16.5" style="14" customWidth="1"/>
    <col min="4" max="5" width="13.1640625" style="14" customWidth="1"/>
    <col min="6" max="6" width="14.1640625" style="14" customWidth="1"/>
    <col min="7" max="7" width="14.83203125" style="14" customWidth="1"/>
    <col min="8" max="8" width="12.5" style="14" bestFit="1" customWidth="1"/>
    <col min="9" max="16384" width="10.6640625" style="14"/>
  </cols>
  <sheetData>
    <row r="1" spans="1:9" ht="23">
      <c r="A1" s="478" t="s">
        <v>26</v>
      </c>
      <c r="B1" s="431"/>
      <c r="C1" s="431"/>
      <c r="D1" s="431"/>
      <c r="E1" s="431"/>
      <c r="F1" s="431"/>
      <c r="G1" s="39"/>
    </row>
    <row r="2" spans="1:9" ht="20">
      <c r="A2" s="430" t="s">
        <v>249</v>
      </c>
      <c r="B2" s="430"/>
      <c r="C2" s="430"/>
      <c r="D2" s="430"/>
      <c r="E2" s="430"/>
      <c r="F2" s="430"/>
    </row>
    <row r="3" spans="1:9" ht="17">
      <c r="A3" s="479" t="s">
        <v>257</v>
      </c>
      <c r="B3" s="479"/>
      <c r="C3" s="479"/>
      <c r="D3" s="479"/>
      <c r="E3" s="479"/>
      <c r="F3" s="479"/>
    </row>
    <row r="4" spans="1:9" ht="16">
      <c r="A4" s="480"/>
      <c r="B4" s="480"/>
      <c r="C4" s="480"/>
      <c r="D4" s="480"/>
      <c r="E4" s="480"/>
      <c r="F4" s="480"/>
    </row>
    <row r="5" spans="1:9" ht="31" customHeight="1">
      <c r="A5" s="481" t="s">
        <v>299</v>
      </c>
      <c r="B5" s="481"/>
      <c r="C5" s="481"/>
      <c r="D5" s="481"/>
      <c r="E5" s="481"/>
      <c r="F5" s="481"/>
      <c r="G5" s="482" t="s">
        <v>321</v>
      </c>
      <c r="H5" s="482"/>
      <c r="I5" s="482"/>
    </row>
    <row r="7" spans="1:9" ht="58" customHeight="1">
      <c r="A7" s="179" t="s">
        <v>76</v>
      </c>
      <c r="B7" s="180" t="s">
        <v>27</v>
      </c>
      <c r="C7" s="180" t="s">
        <v>29</v>
      </c>
      <c r="D7" s="180" t="s">
        <v>242</v>
      </c>
      <c r="E7" s="180" t="s">
        <v>243</v>
      </c>
      <c r="F7" s="180" t="s">
        <v>241</v>
      </c>
    </row>
    <row r="8" spans="1:9" ht="34" customHeight="1">
      <c r="A8" s="468" t="s">
        <v>244</v>
      </c>
      <c r="B8" s="468"/>
      <c r="C8" s="468"/>
      <c r="D8" s="36">
        <f>'Section 6'!F62</f>
        <v>3191.0526315789475</v>
      </c>
      <c r="E8" s="36"/>
      <c r="F8" s="35"/>
    </row>
    <row r="9" spans="1:9" ht="31" customHeight="1">
      <c r="A9" s="469" t="s">
        <v>245</v>
      </c>
      <c r="B9" s="469"/>
      <c r="C9" s="469"/>
      <c r="D9" s="36">
        <f>'Section 6'!F64</f>
        <v>526.31578947368416</v>
      </c>
      <c r="E9" s="36"/>
      <c r="F9" s="35"/>
    </row>
    <row r="10" spans="1:9" ht="31" customHeight="1">
      <c r="A10" s="469" t="s">
        <v>246</v>
      </c>
      <c r="B10" s="469"/>
      <c r="C10" s="469"/>
      <c r="D10" s="37"/>
      <c r="E10" s="37">
        <v>1000</v>
      </c>
      <c r="F10" s="35"/>
      <c r="G10" s="22">
        <f>(D11*D53)+(E11*E53)</f>
        <v>357150</v>
      </c>
    </row>
    <row r="11" spans="1:9" ht="27" customHeight="1">
      <c r="A11" s="469" t="s">
        <v>247</v>
      </c>
      <c r="B11" s="469"/>
      <c r="C11" s="469"/>
      <c r="D11" s="36">
        <f>SUM(D8:D10)</f>
        <v>3717.3684210526317</v>
      </c>
      <c r="E11" s="36">
        <f>SUM(E8:E10)</f>
        <v>1000</v>
      </c>
      <c r="F11" s="35"/>
    </row>
    <row r="12" spans="1:9" ht="16" customHeight="1">
      <c r="A12" s="467"/>
      <c r="B12" s="467"/>
      <c r="C12" s="467"/>
      <c r="D12" s="36">
        <f>D11-C69</f>
        <v>0</v>
      </c>
      <c r="E12" s="483" t="s">
        <v>435</v>
      </c>
      <c r="F12" s="483"/>
      <c r="G12" s="483"/>
    </row>
    <row r="13" spans="1:9" ht="15">
      <c r="A13" s="476" t="s">
        <v>21</v>
      </c>
      <c r="B13" s="466"/>
      <c r="C13" s="466"/>
      <c r="D13" s="46"/>
      <c r="E13" s="46"/>
      <c r="F13" s="47"/>
    </row>
    <row r="14" spans="1:9" ht="16">
      <c r="A14" s="181" t="s">
        <v>297</v>
      </c>
      <c r="B14" s="182"/>
      <c r="C14" s="183"/>
      <c r="D14" s="182">
        <v>20</v>
      </c>
      <c r="E14" s="182">
        <v>2</v>
      </c>
      <c r="F14" s="184">
        <f>(D14*D11)+(E14*E11)</f>
        <v>76347.368421052641</v>
      </c>
    </row>
    <row r="15" spans="1:9" ht="16">
      <c r="A15" s="181" t="s">
        <v>298</v>
      </c>
      <c r="B15" s="182"/>
      <c r="C15" s="185"/>
      <c r="D15" s="185">
        <v>15</v>
      </c>
      <c r="E15" s="185">
        <v>1</v>
      </c>
      <c r="F15" s="184">
        <f>(D15*D11)+(E15*E11)</f>
        <v>56760.526315789473</v>
      </c>
    </row>
    <row r="16" spans="1:9" ht="15">
      <c r="A16" s="463" t="s">
        <v>15</v>
      </c>
      <c r="B16" s="463"/>
      <c r="C16" s="188">
        <f>SUM(C14:C15)</f>
        <v>0</v>
      </c>
      <c r="D16" s="50">
        <f>SUM(D14:D15)</f>
        <v>35</v>
      </c>
      <c r="E16" s="50">
        <f>SUM(E14:E15)</f>
        <v>3</v>
      </c>
      <c r="F16" s="189">
        <f>SUM(F14:F15)</f>
        <v>133107.89473684211</v>
      </c>
    </row>
    <row r="17" spans="1:7" ht="15">
      <c r="A17" s="187"/>
      <c r="B17" s="187"/>
      <c r="C17" s="190"/>
      <c r="D17" s="47"/>
      <c r="E17" s="47"/>
      <c r="F17" s="191"/>
    </row>
    <row r="18" spans="1:7" ht="15">
      <c r="A18" s="218" t="s">
        <v>258</v>
      </c>
      <c r="B18" s="219"/>
      <c r="C18" s="219"/>
      <c r="D18" s="219"/>
      <c r="E18" s="219"/>
      <c r="F18" s="220">
        <v>30000</v>
      </c>
      <c r="G18" s="86" t="s">
        <v>308</v>
      </c>
    </row>
    <row r="19" spans="1:7" ht="15">
      <c r="A19" s="221"/>
      <c r="B19" s="222"/>
      <c r="C19" s="222"/>
      <c r="D19" s="222"/>
      <c r="E19" s="222"/>
      <c r="F19" s="223"/>
    </row>
    <row r="20" spans="1:7" ht="15">
      <c r="A20" s="224" t="s">
        <v>225</v>
      </c>
      <c r="B20" s="225"/>
      <c r="C20" s="225"/>
      <c r="D20" s="226">
        <f>D16*D11</f>
        <v>130107.89473684211</v>
      </c>
      <c r="E20" s="226">
        <f>E16*E11</f>
        <v>3000</v>
      </c>
      <c r="F20" s="227">
        <f>+F16-F18</f>
        <v>103107.89473684211</v>
      </c>
      <c r="G20" s="86" t="s">
        <v>309</v>
      </c>
    </row>
    <row r="21" spans="1:7" ht="15">
      <c r="A21" s="47"/>
      <c r="B21" s="47"/>
      <c r="C21" s="47"/>
      <c r="D21" s="47"/>
      <c r="E21" s="47"/>
      <c r="F21" s="47"/>
    </row>
    <row r="22" spans="1:7" ht="15">
      <c r="A22" s="477" t="s">
        <v>0</v>
      </c>
      <c r="B22" s="407"/>
      <c r="C22" s="407"/>
      <c r="D22" s="47"/>
      <c r="E22" s="47"/>
      <c r="F22" s="47"/>
    </row>
    <row r="23" spans="1:7" ht="15">
      <c r="A23" s="181"/>
      <c r="B23" s="182"/>
      <c r="C23" s="182"/>
      <c r="D23" s="182">
        <v>10</v>
      </c>
      <c r="E23" s="182"/>
      <c r="F23" s="184">
        <f>(+D23*D11)+(E23*E11)</f>
        <v>37173.68421052632</v>
      </c>
    </row>
    <row r="24" spans="1:7" ht="15">
      <c r="A24" s="181"/>
      <c r="B24" s="182"/>
      <c r="C24" s="182"/>
      <c r="D24" s="182">
        <v>20</v>
      </c>
      <c r="E24" s="182"/>
      <c r="F24" s="184">
        <f>(+D24*D11)+(+E24*E11)</f>
        <v>74347.368421052641</v>
      </c>
    </row>
    <row r="25" spans="1:7" ht="15">
      <c r="A25" s="181"/>
      <c r="B25" s="182"/>
      <c r="C25" s="182"/>
      <c r="D25" s="182">
        <v>30</v>
      </c>
      <c r="E25" s="182">
        <v>1</v>
      </c>
      <c r="F25" s="184">
        <f>(+D25*D11)+(+E25*E11)</f>
        <v>112521.05263157895</v>
      </c>
    </row>
    <row r="26" spans="1:7" ht="15">
      <c r="A26" s="182"/>
      <c r="B26" s="182"/>
      <c r="C26" s="182"/>
      <c r="D26" s="182"/>
      <c r="E26" s="182"/>
      <c r="F26" s="184">
        <f>+D26*D11</f>
        <v>0</v>
      </c>
    </row>
    <row r="27" spans="1:7" ht="15">
      <c r="A27" s="181"/>
      <c r="B27" s="182"/>
      <c r="C27" s="182"/>
      <c r="D27" s="182"/>
      <c r="E27" s="182"/>
      <c r="F27" s="184">
        <f>+D27*D11</f>
        <v>0</v>
      </c>
    </row>
    <row r="28" spans="1:7" ht="15">
      <c r="A28" s="181"/>
      <c r="B28" s="182"/>
      <c r="C28" s="182"/>
      <c r="D28" s="182"/>
      <c r="E28" s="182"/>
      <c r="F28" s="184">
        <f>+D28*D11</f>
        <v>0</v>
      </c>
    </row>
    <row r="29" spans="1:7" ht="15">
      <c r="A29" s="181"/>
      <c r="B29" s="182"/>
      <c r="C29" s="185"/>
      <c r="D29" s="185"/>
      <c r="E29" s="185"/>
      <c r="F29" s="186">
        <f>+D29*D11</f>
        <v>0</v>
      </c>
    </row>
    <row r="30" spans="1:7" ht="15">
      <c r="A30" s="181"/>
      <c r="B30" s="182"/>
      <c r="C30" s="193"/>
      <c r="D30" s="193"/>
      <c r="E30" s="193"/>
      <c r="F30" s="186">
        <f>+D30*D12</f>
        <v>0</v>
      </c>
    </row>
    <row r="31" spans="1:7" ht="15">
      <c r="A31" s="431" t="s">
        <v>22</v>
      </c>
      <c r="B31" s="431"/>
      <c r="C31" s="431"/>
      <c r="D31" s="47">
        <f>SUM(D23:D30)</f>
        <v>60</v>
      </c>
      <c r="E31" s="47">
        <f>SUM(E23:E30)</f>
        <v>1</v>
      </c>
      <c r="F31" s="189">
        <f>SUM(F23:F30)</f>
        <v>224042.10526315792</v>
      </c>
      <c r="G31" s="22"/>
    </row>
    <row r="32" spans="1:7" ht="15">
      <c r="A32" s="47"/>
      <c r="B32" s="47"/>
      <c r="C32" s="47"/>
      <c r="D32" s="47"/>
      <c r="E32" s="47"/>
      <c r="F32" s="47"/>
    </row>
    <row r="33" spans="1:10" ht="15">
      <c r="A33" s="476" t="s">
        <v>23</v>
      </c>
      <c r="B33" s="466"/>
      <c r="C33" s="466"/>
      <c r="D33" s="466"/>
      <c r="E33" s="466"/>
      <c r="F33" s="466"/>
    </row>
    <row r="34" spans="1:10" ht="15">
      <c r="A34" s="181"/>
      <c r="B34" s="182"/>
      <c r="C34" s="182"/>
      <c r="D34" s="182"/>
      <c r="E34" s="182"/>
      <c r="F34" s="184">
        <f>+D34*D12</f>
        <v>0</v>
      </c>
    </row>
    <row r="35" spans="1:10" ht="15">
      <c r="A35" s="182"/>
      <c r="B35" s="182"/>
      <c r="C35" s="193"/>
      <c r="D35" s="193"/>
      <c r="E35" s="193"/>
      <c r="F35" s="194">
        <f t="shared" ref="F35" si="0">D35*$B$5</f>
        <v>0</v>
      </c>
    </row>
    <row r="36" spans="1:10" ht="15">
      <c r="A36" s="431" t="s">
        <v>24</v>
      </c>
      <c r="B36" s="431"/>
      <c r="C36" s="431"/>
      <c r="D36" s="47">
        <f>SUM(D34:D35)</f>
        <v>0</v>
      </c>
      <c r="E36" s="47">
        <f>SUM(E34:E35)</f>
        <v>0</v>
      </c>
      <c r="F36" s="195">
        <f>SUM(F34:F35)</f>
        <v>0</v>
      </c>
    </row>
    <row r="37" spans="1:10" ht="15">
      <c r="A37" s="47"/>
      <c r="B37" s="47"/>
      <c r="C37" s="47"/>
      <c r="D37" s="47"/>
      <c r="E37" s="47"/>
      <c r="F37" s="47"/>
    </row>
    <row r="38" spans="1:10" ht="15">
      <c r="A38" s="477" t="s">
        <v>25</v>
      </c>
      <c r="B38" s="407"/>
      <c r="C38" s="407"/>
      <c r="D38" s="47"/>
      <c r="E38" s="47"/>
      <c r="F38" s="47"/>
    </row>
    <row r="39" spans="1:10" s="26" customFormat="1" ht="15">
      <c r="A39" s="182"/>
      <c r="B39" s="182"/>
      <c r="C39" s="182"/>
      <c r="D39" s="182"/>
      <c r="E39" s="196"/>
      <c r="F39" s="197">
        <f>+D39*D11</f>
        <v>0</v>
      </c>
      <c r="G39" s="14"/>
      <c r="H39" s="14"/>
      <c r="I39" s="14"/>
      <c r="J39" s="14"/>
    </row>
    <row r="40" spans="1:10" s="27" customFormat="1" ht="15">
      <c r="A40" s="198"/>
      <c r="B40" s="182"/>
      <c r="C40" s="182"/>
      <c r="D40" s="196"/>
      <c r="E40" s="196"/>
      <c r="F40" s="199">
        <f>+D40*D12</f>
        <v>0</v>
      </c>
      <c r="G40" s="14"/>
      <c r="H40" s="14"/>
      <c r="I40" s="14"/>
      <c r="J40" s="14"/>
    </row>
    <row r="41" spans="1:10" s="26" customFormat="1" ht="15">
      <c r="A41" s="198"/>
      <c r="B41" s="182"/>
      <c r="C41" s="185"/>
      <c r="D41" s="196"/>
      <c r="E41" s="196"/>
      <c r="F41" s="197">
        <f>+D41*D12</f>
        <v>0</v>
      </c>
      <c r="G41" s="14"/>
      <c r="H41" s="14"/>
      <c r="I41" s="14"/>
      <c r="J41" s="14"/>
    </row>
    <row r="42" spans="1:10" s="26" customFormat="1" ht="15">
      <c r="A42" s="198"/>
      <c r="B42" s="182"/>
      <c r="C42" s="185"/>
      <c r="D42" s="196"/>
      <c r="E42" s="196"/>
      <c r="F42" s="197">
        <f>+D42*D12</f>
        <v>0</v>
      </c>
      <c r="G42" s="14"/>
      <c r="H42" s="14"/>
      <c r="I42" s="14"/>
      <c r="J42" s="14"/>
    </row>
    <row r="43" spans="1:10" s="26" customFormat="1" ht="15">
      <c r="A43" s="198"/>
      <c r="B43" s="182"/>
      <c r="C43" s="185"/>
      <c r="D43" s="196"/>
      <c r="E43" s="196"/>
      <c r="F43" s="197">
        <f>+D43*D12</f>
        <v>0</v>
      </c>
      <c r="G43" s="14"/>
      <c r="H43" s="14"/>
      <c r="I43" s="14"/>
      <c r="J43" s="14"/>
    </row>
    <row r="44" spans="1:10" s="26" customFormat="1" ht="15">
      <c r="A44" s="182"/>
      <c r="B44" s="182"/>
      <c r="C44" s="185"/>
      <c r="D44" s="200"/>
      <c r="E44" s="196"/>
      <c r="F44" s="197">
        <f>+D44*D12</f>
        <v>0</v>
      </c>
      <c r="G44" s="14"/>
      <c r="H44" s="14"/>
      <c r="I44" s="14"/>
      <c r="J44" s="14"/>
    </row>
    <row r="45" spans="1:10" ht="15">
      <c r="A45" s="182"/>
      <c r="B45" s="182"/>
      <c r="C45" s="193"/>
      <c r="D45" s="201"/>
      <c r="E45" s="201"/>
      <c r="F45" s="194">
        <f>+D45*D12</f>
        <v>0</v>
      </c>
    </row>
    <row r="46" spans="1:10" ht="15">
      <c r="A46" s="431" t="s">
        <v>1</v>
      </c>
      <c r="B46" s="431"/>
      <c r="C46" s="431"/>
      <c r="D46" s="47">
        <f>SUM(D39:D45)</f>
        <v>0</v>
      </c>
      <c r="E46" s="47">
        <f>SUM(E39:E45)</f>
        <v>0</v>
      </c>
      <c r="F46" s="195">
        <f>SUM(F39:F45)</f>
        <v>0</v>
      </c>
      <c r="G46" s="22"/>
    </row>
    <row r="47" spans="1:10" ht="15">
      <c r="A47" s="47"/>
      <c r="B47" s="47"/>
      <c r="C47" s="47"/>
      <c r="D47" s="47"/>
      <c r="E47" s="47"/>
      <c r="F47" s="47"/>
    </row>
    <row r="48" spans="1:10" ht="15">
      <c r="A48" s="192" t="s">
        <v>2</v>
      </c>
      <c r="B48" s="47"/>
      <c r="C48" s="47"/>
      <c r="D48" s="47"/>
      <c r="E48" s="47"/>
      <c r="F48" s="47"/>
    </row>
    <row r="49" spans="1:8" ht="15">
      <c r="A49" s="463" t="s">
        <v>3</v>
      </c>
      <c r="B49" s="463"/>
      <c r="C49" s="407"/>
      <c r="D49" s="151">
        <f>D16</f>
        <v>35</v>
      </c>
      <c r="E49" s="151">
        <f>+E16</f>
        <v>3</v>
      </c>
      <c r="F49" s="184">
        <f>F16</f>
        <v>133107.89473684211</v>
      </c>
      <c r="H49" s="40"/>
    </row>
    <row r="50" spans="1:8" ht="15">
      <c r="A50" s="463" t="s">
        <v>4</v>
      </c>
      <c r="B50" s="463"/>
      <c r="C50" s="407"/>
      <c r="D50" s="151">
        <f>D31</f>
        <v>60</v>
      </c>
      <c r="E50" s="151">
        <f>+E31</f>
        <v>1</v>
      </c>
      <c r="F50" s="184">
        <f>F31</f>
        <v>224042.10526315792</v>
      </c>
    </row>
    <row r="51" spans="1:8" ht="15">
      <c r="A51" s="463" t="s">
        <v>5</v>
      </c>
      <c r="B51" s="463"/>
      <c r="C51" s="407"/>
      <c r="D51" s="151">
        <f>D36</f>
        <v>0</v>
      </c>
      <c r="E51" s="151">
        <f>+E36</f>
        <v>0</v>
      </c>
      <c r="F51" s="184">
        <f>F36</f>
        <v>0</v>
      </c>
    </row>
    <row r="52" spans="1:8" ht="15">
      <c r="A52" s="463" t="s">
        <v>6</v>
      </c>
      <c r="B52" s="463"/>
      <c r="C52" s="407"/>
      <c r="D52" s="202">
        <f>D46</f>
        <v>0</v>
      </c>
      <c r="E52" s="202">
        <f>+E46</f>
        <v>0</v>
      </c>
      <c r="F52" s="194">
        <f>F46</f>
        <v>0</v>
      </c>
      <c r="G52" s="228" t="s">
        <v>312</v>
      </c>
    </row>
    <row r="53" spans="1:8" ht="17">
      <c r="A53" s="464" t="s">
        <v>7</v>
      </c>
      <c r="B53" s="463"/>
      <c r="C53" s="463"/>
      <c r="D53" s="192">
        <f>SUM(D49:D52)</f>
        <v>95</v>
      </c>
      <c r="E53" s="192">
        <f>SUM(E49:E52)</f>
        <v>4</v>
      </c>
      <c r="F53" s="204">
        <f>SUM(F49:F52)</f>
        <v>357150</v>
      </c>
      <c r="G53" s="230">
        <f>(D53*D11)+(E11*E53)</f>
        <v>357150</v>
      </c>
      <c r="H53" s="38"/>
    </row>
    <row r="54" spans="1:8" ht="15">
      <c r="A54" s="203"/>
      <c r="B54" s="187"/>
      <c r="C54" s="187"/>
      <c r="D54" s="192"/>
      <c r="E54" s="192"/>
      <c r="F54" s="192"/>
    </row>
    <row r="55" spans="1:8" ht="15">
      <c r="A55" s="470" t="s">
        <v>77</v>
      </c>
      <c r="B55" s="471"/>
      <c r="C55" s="205"/>
      <c r="D55" s="206"/>
      <c r="E55" s="192"/>
      <c r="F55" s="192"/>
    </row>
    <row r="56" spans="1:8" ht="15">
      <c r="A56" s="465"/>
      <c r="B56" s="466"/>
      <c r="C56" s="47" t="s">
        <v>8</v>
      </c>
      <c r="D56" s="51" t="s">
        <v>9</v>
      </c>
      <c r="E56" s="178"/>
    </row>
    <row r="57" spans="1:8" ht="15">
      <c r="A57" s="474" t="s">
        <v>10</v>
      </c>
      <c r="B57" s="475"/>
      <c r="C57" s="209">
        <f>D57/D53</f>
        <v>1526.3157894736842</v>
      </c>
      <c r="D57" s="233">
        <f>'Section 6'!F10+'Section 6'!F18</f>
        <v>145000</v>
      </c>
      <c r="E57" s="178" t="s">
        <v>296</v>
      </c>
      <c r="F57" s="19"/>
    </row>
    <row r="58" spans="1:8" ht="15">
      <c r="A58" s="474" t="s">
        <v>11</v>
      </c>
      <c r="B58" s="475"/>
      <c r="C58" s="209">
        <f>D58/D53</f>
        <v>536.84210526315792</v>
      </c>
      <c r="D58" s="233">
        <f>'Section 6'!F12+'Section 6'!F19</f>
        <v>51000</v>
      </c>
      <c r="E58" s="178" t="s">
        <v>296</v>
      </c>
      <c r="F58" s="19"/>
    </row>
    <row r="59" spans="1:8" ht="15">
      <c r="A59" s="474" t="s">
        <v>117</v>
      </c>
      <c r="B59" s="475"/>
      <c r="C59" s="209">
        <f>D59/D53</f>
        <v>136.84210526315789</v>
      </c>
      <c r="D59" s="233">
        <f>'Section 6'!F14+'Section 6'!F20</f>
        <v>13000</v>
      </c>
      <c r="E59" s="178" t="s">
        <v>296</v>
      </c>
    </row>
    <row r="60" spans="1:8" ht="15">
      <c r="A60" s="474" t="s">
        <v>214</v>
      </c>
      <c r="B60" s="475"/>
      <c r="C60" s="209">
        <f>D60/D53</f>
        <v>26.315789473684209</v>
      </c>
      <c r="D60" s="233">
        <f>'Section 6'!F35</f>
        <v>2500</v>
      </c>
      <c r="E60" s="178" t="s">
        <v>296</v>
      </c>
      <c r="F60" s="19"/>
      <c r="G60" s="22"/>
    </row>
    <row r="61" spans="1:8" ht="15">
      <c r="A61" s="474" t="s">
        <v>212</v>
      </c>
      <c r="B61" s="475"/>
      <c r="C61" s="209">
        <f>D61/D53</f>
        <v>26.315789473684209</v>
      </c>
      <c r="D61" s="233">
        <f>'Section 6'!F36</f>
        <v>2500</v>
      </c>
      <c r="E61" s="178" t="s">
        <v>296</v>
      </c>
      <c r="F61" s="19"/>
      <c r="G61" s="22"/>
    </row>
    <row r="62" spans="1:8" ht="15">
      <c r="A62" s="207" t="s">
        <v>311</v>
      </c>
      <c r="B62" s="208"/>
      <c r="C62" s="209">
        <f>D62/D53</f>
        <v>57.89473684210526</v>
      </c>
      <c r="D62" s="233">
        <f>'Section 6'!F31</f>
        <v>5500</v>
      </c>
      <c r="E62" s="178" t="s">
        <v>296</v>
      </c>
      <c r="F62" s="19"/>
      <c r="G62" s="22"/>
    </row>
    <row r="63" spans="1:8" ht="15">
      <c r="A63" s="207" t="s">
        <v>310</v>
      </c>
      <c r="B63" s="208"/>
      <c r="C63" s="209">
        <f>D63/D53</f>
        <v>273.68421052631578</v>
      </c>
      <c r="D63" s="233">
        <f>'Section 6'!F29+'Section 6'!F30</f>
        <v>26000</v>
      </c>
      <c r="E63" s="178" t="s">
        <v>296</v>
      </c>
      <c r="F63" s="19"/>
      <c r="G63" s="22"/>
    </row>
    <row r="64" spans="1:8" ht="15">
      <c r="A64" s="474" t="s">
        <v>213</v>
      </c>
      <c r="B64" s="475"/>
      <c r="C64" s="209">
        <f>D64/D53</f>
        <v>378.94736842105266</v>
      </c>
      <c r="D64" s="233">
        <f>'Section 6'!F24+'Section 6'!F32+'Section 6'!F33+'Section 6'!F37+'Section 6'!F38+'Section 6'!F39</f>
        <v>36000</v>
      </c>
      <c r="E64" s="178" t="s">
        <v>296</v>
      </c>
    </row>
    <row r="65" spans="1:5" ht="15">
      <c r="A65" s="207" t="s">
        <v>248</v>
      </c>
      <c r="B65" s="208"/>
      <c r="C65" s="209">
        <f>D65/D53</f>
        <v>526.31578947368416</v>
      </c>
      <c r="D65" s="233">
        <f>'Section 6'!F25</f>
        <v>50000</v>
      </c>
      <c r="E65" s="178" t="s">
        <v>296</v>
      </c>
    </row>
    <row r="66" spans="1:5" ht="15">
      <c r="A66" s="474" t="s">
        <v>12</v>
      </c>
      <c r="B66" s="475"/>
      <c r="C66" s="184">
        <f>SUM(C57:C65)</f>
        <v>3489.4736842105262</v>
      </c>
      <c r="D66" s="210">
        <f>SUM(D57:D65)</f>
        <v>331500</v>
      </c>
      <c r="E66" s="178" t="s">
        <v>296</v>
      </c>
    </row>
    <row r="67" spans="1:5" ht="15">
      <c r="A67" s="474" t="s">
        <v>13</v>
      </c>
      <c r="B67" s="475"/>
      <c r="C67" s="229">
        <f>D67/D53</f>
        <v>270</v>
      </c>
      <c r="D67" s="211">
        <f>+'Section 6'!F46</f>
        <v>25650</v>
      </c>
      <c r="E67" s="178" t="s">
        <v>296</v>
      </c>
    </row>
    <row r="68" spans="1:5" ht="15">
      <c r="A68" s="207" t="s">
        <v>313</v>
      </c>
      <c r="B68" s="208"/>
      <c r="C68" s="186">
        <f>-D68/D53</f>
        <v>-42.10526315789474</v>
      </c>
      <c r="D68" s="232">
        <f>E53*E10</f>
        <v>4000</v>
      </c>
      <c r="E68" s="178"/>
    </row>
    <row r="69" spans="1:5" ht="15">
      <c r="A69" s="472" t="s">
        <v>14</v>
      </c>
      <c r="B69" s="473"/>
      <c r="C69" s="212">
        <f>C67+C66+C68</f>
        <v>3717.3684210526317</v>
      </c>
      <c r="D69" s="213">
        <f>SUM(D66:D67)</f>
        <v>357150</v>
      </c>
      <c r="E69" s="166"/>
    </row>
  </sheetData>
  <mergeCells count="36">
    <mergeCell ref="G5:I5"/>
    <mergeCell ref="A13:C13"/>
    <mergeCell ref="A16:B16"/>
    <mergeCell ref="A22:C22"/>
    <mergeCell ref="A31:C31"/>
    <mergeCell ref="E12:G12"/>
    <mergeCell ref="A1:F1"/>
    <mergeCell ref="A2:F2"/>
    <mergeCell ref="A3:F3"/>
    <mergeCell ref="A4:F4"/>
    <mergeCell ref="A5:F5"/>
    <mergeCell ref="A57:B57"/>
    <mergeCell ref="A58:B58"/>
    <mergeCell ref="A67:B67"/>
    <mergeCell ref="A33:F33"/>
    <mergeCell ref="A36:C36"/>
    <mergeCell ref="A38:C38"/>
    <mergeCell ref="A46:C46"/>
    <mergeCell ref="A49:C49"/>
    <mergeCell ref="A69:B69"/>
    <mergeCell ref="A59:B59"/>
    <mergeCell ref="A60:B60"/>
    <mergeCell ref="A61:B61"/>
    <mergeCell ref="A64:B64"/>
    <mergeCell ref="A66:B66"/>
    <mergeCell ref="A50:C50"/>
    <mergeCell ref="A53:C53"/>
    <mergeCell ref="A56:B56"/>
    <mergeCell ref="A12:C12"/>
    <mergeCell ref="A8:C8"/>
    <mergeCell ref="A9:C9"/>
    <mergeCell ref="A10:C10"/>
    <mergeCell ref="A11:C11"/>
    <mergeCell ref="A51:C51"/>
    <mergeCell ref="A52:C52"/>
    <mergeCell ref="A55:B55"/>
  </mergeCells>
  <phoneticPr fontId="3" type="noConversion"/>
  <printOptions horizontalCentered="1"/>
  <pageMargins left="0.25" right="0.25" top="0.5" bottom="0.25" header="0.25" footer="0.5"/>
  <pageSetup scale="62"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0.59999389629810485"/>
    <pageSetUpPr fitToPage="1"/>
  </sheetPr>
  <dimension ref="A1:J69"/>
  <sheetViews>
    <sheetView view="pageLayout" topLeftCell="A30" zoomScale="114" zoomScaleNormal="125" zoomScalePageLayoutView="114" workbookViewId="0">
      <selection activeCell="I19" sqref="I19"/>
    </sheetView>
  </sheetViews>
  <sheetFormatPr baseColWidth="10" defaultColWidth="10.6640625" defaultRowHeight="13"/>
  <cols>
    <col min="1" max="1" width="17.1640625" style="14" customWidth="1"/>
    <col min="2" max="2" width="14.5" style="14" customWidth="1"/>
    <col min="3" max="3" width="16.5" style="14" customWidth="1"/>
    <col min="4" max="5" width="13.1640625" style="14" customWidth="1"/>
    <col min="6" max="6" width="14.1640625" style="14" customWidth="1"/>
    <col min="7" max="7" width="14.83203125" style="14" customWidth="1"/>
    <col min="8" max="8" width="12.5" style="14" bestFit="1" customWidth="1"/>
    <col min="9" max="16384" width="10.6640625" style="14"/>
  </cols>
  <sheetData>
    <row r="1" spans="1:9" ht="23">
      <c r="A1" s="478" t="s">
        <v>26</v>
      </c>
      <c r="B1" s="431"/>
      <c r="C1" s="431"/>
      <c r="D1" s="431"/>
      <c r="E1" s="431"/>
      <c r="F1" s="431"/>
      <c r="G1" s="39"/>
    </row>
    <row r="2" spans="1:9" ht="20">
      <c r="A2" s="430" t="s">
        <v>44</v>
      </c>
      <c r="B2" s="430"/>
      <c r="C2" s="430"/>
      <c r="D2" s="430"/>
      <c r="E2" s="430"/>
      <c r="F2" s="430"/>
    </row>
    <row r="3" spans="1:9" ht="17">
      <c r="A3" s="479" t="s">
        <v>257</v>
      </c>
      <c r="B3" s="479"/>
      <c r="C3" s="479"/>
      <c r="D3" s="479"/>
      <c r="E3" s="479"/>
      <c r="F3" s="479"/>
    </row>
    <row r="4" spans="1:9" ht="16">
      <c r="A4" s="480"/>
      <c r="B4" s="480"/>
      <c r="C4" s="480"/>
      <c r="D4" s="480"/>
      <c r="E4" s="480"/>
      <c r="F4" s="480"/>
    </row>
    <row r="5" spans="1:9" ht="31" customHeight="1">
      <c r="A5" s="481" t="s">
        <v>299</v>
      </c>
      <c r="B5" s="481"/>
      <c r="C5" s="481"/>
      <c r="D5" s="481"/>
      <c r="E5" s="481"/>
      <c r="F5" s="481"/>
      <c r="G5" s="482" t="s">
        <v>314</v>
      </c>
      <c r="H5" s="482"/>
      <c r="I5" s="482"/>
    </row>
    <row r="7" spans="1:9" ht="58" customHeight="1">
      <c r="A7" s="179" t="s">
        <v>76</v>
      </c>
      <c r="B7" s="180" t="s">
        <v>27</v>
      </c>
      <c r="C7" s="180" t="s">
        <v>29</v>
      </c>
      <c r="D7" s="180" t="s">
        <v>242</v>
      </c>
      <c r="E7" s="180" t="s">
        <v>243</v>
      </c>
      <c r="F7" s="180" t="s">
        <v>241</v>
      </c>
    </row>
    <row r="8" spans="1:9" ht="34" customHeight="1">
      <c r="A8" s="468" t="s">
        <v>244</v>
      </c>
      <c r="B8" s="468"/>
      <c r="C8" s="468"/>
      <c r="D8" s="36">
        <f>'Section 6'!G62</f>
        <v>8978.1304347826081</v>
      </c>
      <c r="E8" s="36"/>
      <c r="F8" s="35"/>
    </row>
    <row r="9" spans="1:9" ht="31" customHeight="1">
      <c r="A9" s="469" t="s">
        <v>245</v>
      </c>
      <c r="B9" s="469"/>
      <c r="C9" s="469"/>
      <c r="D9" s="36">
        <f>'Section 6'!G64</f>
        <v>2173.913043478261</v>
      </c>
      <c r="E9" s="36"/>
      <c r="F9" s="35"/>
    </row>
    <row r="10" spans="1:9" ht="31" customHeight="1">
      <c r="A10" s="469" t="s">
        <v>246</v>
      </c>
      <c r="B10" s="469"/>
      <c r="C10" s="469"/>
      <c r="D10" s="37"/>
      <c r="E10" s="37">
        <v>1000</v>
      </c>
      <c r="F10" s="35"/>
      <c r="G10" s="22">
        <f>(D11*D53)+(E11*E53)</f>
        <v>259496.99999999997</v>
      </c>
    </row>
    <row r="11" spans="1:9" ht="27" customHeight="1">
      <c r="A11" s="469" t="s">
        <v>247</v>
      </c>
      <c r="B11" s="469"/>
      <c r="C11" s="469"/>
      <c r="D11" s="36">
        <f>SUM(D8:D10)</f>
        <v>11152.043478260868</v>
      </c>
      <c r="E11" s="36">
        <f>SUM(E8:E10)</f>
        <v>1000</v>
      </c>
      <c r="F11" s="35"/>
    </row>
    <row r="12" spans="1:9" ht="16" customHeight="1">
      <c r="A12" s="467"/>
      <c r="B12" s="467"/>
      <c r="C12" s="467"/>
      <c r="D12" s="247">
        <f>D11-C69</f>
        <v>0</v>
      </c>
      <c r="E12" s="484" t="s">
        <v>435</v>
      </c>
      <c r="F12" s="484"/>
      <c r="G12" s="484"/>
    </row>
    <row r="13" spans="1:9" ht="15">
      <c r="A13" s="476" t="s">
        <v>21</v>
      </c>
      <c r="B13" s="466"/>
      <c r="C13" s="466"/>
      <c r="D13" s="46"/>
      <c r="E13" s="46"/>
      <c r="F13" s="47"/>
    </row>
    <row r="14" spans="1:9" ht="16">
      <c r="A14" s="181" t="s">
        <v>297</v>
      </c>
      <c r="B14" s="182"/>
      <c r="C14" s="183"/>
      <c r="D14" s="182">
        <v>3</v>
      </c>
      <c r="E14" s="182">
        <v>1</v>
      </c>
      <c r="F14" s="184">
        <f>(D14*D11)+(E14*E11)</f>
        <v>34456.130434782608</v>
      </c>
    </row>
    <row r="15" spans="1:9" ht="16">
      <c r="A15" s="181" t="s">
        <v>298</v>
      </c>
      <c r="B15" s="182"/>
      <c r="C15" s="185"/>
      <c r="D15" s="185">
        <v>11</v>
      </c>
      <c r="E15" s="185">
        <v>1</v>
      </c>
      <c r="F15" s="184">
        <f>(D15*D11)+(E15*E11)</f>
        <v>123672.47826086955</v>
      </c>
    </row>
    <row r="16" spans="1:9" ht="15">
      <c r="A16" s="463" t="s">
        <v>15</v>
      </c>
      <c r="B16" s="463"/>
      <c r="C16" s="188">
        <f>SUM(C14:C15)</f>
        <v>0</v>
      </c>
      <c r="D16" s="50">
        <f>SUM(D14:D15)</f>
        <v>14</v>
      </c>
      <c r="E16" s="50">
        <f>SUM(E14:E15)</f>
        <v>2</v>
      </c>
      <c r="F16" s="189">
        <f>SUM(F14:F15)</f>
        <v>158128.60869565216</v>
      </c>
      <c r="G16" s="22">
        <f>D16*D11+E16*E11</f>
        <v>158128.60869565216</v>
      </c>
    </row>
    <row r="17" spans="1:7" ht="15">
      <c r="A17" s="187"/>
      <c r="B17" s="187"/>
      <c r="C17" s="190"/>
      <c r="D17" s="47"/>
      <c r="E17" s="47"/>
      <c r="F17" s="191"/>
    </row>
    <row r="18" spans="1:7" ht="15">
      <c r="A18" s="218" t="s">
        <v>258</v>
      </c>
      <c r="B18" s="219"/>
      <c r="C18" s="219"/>
      <c r="D18" s="219"/>
      <c r="E18" s="219"/>
      <c r="F18" s="220">
        <f>'Section 5.1A'!F18</f>
        <v>30000</v>
      </c>
      <c r="G18" s="86" t="s">
        <v>308</v>
      </c>
    </row>
    <row r="19" spans="1:7" ht="15">
      <c r="A19" s="221" t="s">
        <v>320</v>
      </c>
      <c r="B19" s="222"/>
      <c r="C19" s="222"/>
      <c r="D19" s="222"/>
      <c r="E19" s="222"/>
      <c r="F19" s="244">
        <v>10000</v>
      </c>
    </row>
    <row r="20" spans="1:7" ht="15">
      <c r="A20" s="224" t="s">
        <v>225</v>
      </c>
      <c r="B20" s="225"/>
      <c r="C20" s="225"/>
      <c r="D20" s="226">
        <f>D16*D11</f>
        <v>156128.60869565216</v>
      </c>
      <c r="E20" s="226">
        <f>E16*E11</f>
        <v>2000</v>
      </c>
      <c r="F20" s="227">
        <f>+F16-F18</f>
        <v>128128.60869565216</v>
      </c>
      <c r="G20" s="86" t="s">
        <v>309</v>
      </c>
    </row>
    <row r="21" spans="1:7" ht="15">
      <c r="A21" s="47"/>
      <c r="B21" s="47"/>
      <c r="C21" s="47"/>
      <c r="D21" s="47"/>
      <c r="E21" s="47"/>
      <c r="F21" s="47"/>
    </row>
    <row r="22" spans="1:7" ht="15">
      <c r="A22" s="477" t="s">
        <v>0</v>
      </c>
      <c r="B22" s="407"/>
      <c r="C22" s="407"/>
      <c r="D22" s="47"/>
      <c r="E22" s="47"/>
      <c r="F22" s="47"/>
    </row>
    <row r="23" spans="1:7" ht="15">
      <c r="A23" s="181"/>
      <c r="B23" s="182"/>
      <c r="C23" s="182"/>
      <c r="D23" s="182">
        <v>2</v>
      </c>
      <c r="E23" s="182"/>
      <c r="F23" s="184">
        <f>(+D23*D11)+(E23*E11)</f>
        <v>22304.086956521736</v>
      </c>
    </row>
    <row r="24" spans="1:7" ht="15">
      <c r="A24" s="181"/>
      <c r="B24" s="182"/>
      <c r="C24" s="182"/>
      <c r="D24" s="182">
        <v>3</v>
      </c>
      <c r="E24" s="182"/>
      <c r="F24" s="184">
        <f>(+D24*D11)+(+E24*E11)</f>
        <v>33456.130434782608</v>
      </c>
    </row>
    <row r="25" spans="1:7" ht="15">
      <c r="A25" s="181"/>
      <c r="B25" s="182"/>
      <c r="C25" s="182"/>
      <c r="D25" s="182">
        <v>4</v>
      </c>
      <c r="E25" s="182">
        <v>1</v>
      </c>
      <c r="F25" s="184">
        <f>(+D25*D11)+(+E25*E11)</f>
        <v>45608.173913043473</v>
      </c>
    </row>
    <row r="26" spans="1:7" ht="15">
      <c r="A26" s="182"/>
      <c r="B26" s="182"/>
      <c r="C26" s="182"/>
      <c r="D26" s="182"/>
      <c r="E26" s="182"/>
      <c r="F26" s="184">
        <f>+D26*D11</f>
        <v>0</v>
      </c>
    </row>
    <row r="27" spans="1:7" ht="15">
      <c r="A27" s="181"/>
      <c r="B27" s="182"/>
      <c r="C27" s="182"/>
      <c r="D27" s="182"/>
      <c r="E27" s="182"/>
      <c r="F27" s="184">
        <f>+D27*D11</f>
        <v>0</v>
      </c>
    </row>
    <row r="28" spans="1:7" ht="15">
      <c r="A28" s="181"/>
      <c r="B28" s="182"/>
      <c r="C28" s="182"/>
      <c r="D28" s="182"/>
      <c r="E28" s="182"/>
      <c r="F28" s="184">
        <f>+D28*D11</f>
        <v>0</v>
      </c>
    </row>
    <row r="29" spans="1:7" ht="15">
      <c r="A29" s="181"/>
      <c r="B29" s="182"/>
      <c r="C29" s="185"/>
      <c r="D29" s="185"/>
      <c r="E29" s="185"/>
      <c r="F29" s="186">
        <f>+D29*D11</f>
        <v>0</v>
      </c>
    </row>
    <row r="30" spans="1:7" ht="15">
      <c r="A30" s="181"/>
      <c r="B30" s="182"/>
      <c r="C30" s="193"/>
      <c r="D30" s="193"/>
      <c r="E30" s="193"/>
      <c r="F30" s="186">
        <f>+D30*D12</f>
        <v>0</v>
      </c>
    </row>
    <row r="31" spans="1:7" ht="15">
      <c r="A31" s="431" t="s">
        <v>22</v>
      </c>
      <c r="B31" s="431"/>
      <c r="C31" s="431"/>
      <c r="D31" s="47">
        <f>SUM(D23:D30)</f>
        <v>9</v>
      </c>
      <c r="E31" s="47">
        <f>SUM(E23:E30)</f>
        <v>1</v>
      </c>
      <c r="F31" s="189">
        <f>SUM(F23:F30)</f>
        <v>101368.39130434781</v>
      </c>
      <c r="G31" s="22">
        <f>D31*D11+E31*E11</f>
        <v>101368.39130434781</v>
      </c>
    </row>
    <row r="32" spans="1:7" ht="15">
      <c r="A32" s="47"/>
      <c r="B32" s="47"/>
      <c r="C32" s="47"/>
      <c r="D32" s="47"/>
      <c r="E32" s="47"/>
      <c r="F32" s="47"/>
    </row>
    <row r="33" spans="1:10" ht="15">
      <c r="A33" s="476" t="s">
        <v>23</v>
      </c>
      <c r="B33" s="466"/>
      <c r="C33" s="466"/>
      <c r="D33" s="466"/>
      <c r="E33" s="466"/>
      <c r="F33" s="466"/>
    </row>
    <row r="34" spans="1:10" ht="15">
      <c r="A34" s="181"/>
      <c r="B34" s="182"/>
      <c r="C34" s="182"/>
      <c r="D34" s="182"/>
      <c r="E34" s="182"/>
      <c r="F34" s="184">
        <f>+D34*D12</f>
        <v>0</v>
      </c>
    </row>
    <row r="35" spans="1:10" ht="15">
      <c r="A35" s="182"/>
      <c r="B35" s="182"/>
      <c r="C35" s="193"/>
      <c r="D35" s="193"/>
      <c r="E35" s="193"/>
      <c r="F35" s="194">
        <f t="shared" ref="F35" si="0">D35*$B$5</f>
        <v>0</v>
      </c>
    </row>
    <row r="36" spans="1:10" ht="15">
      <c r="A36" s="431" t="s">
        <v>24</v>
      </c>
      <c r="B36" s="431"/>
      <c r="C36" s="431"/>
      <c r="D36" s="47">
        <f>SUM(D34:D35)</f>
        <v>0</v>
      </c>
      <c r="E36" s="47">
        <f>SUM(E34:E35)</f>
        <v>0</v>
      </c>
      <c r="F36" s="195">
        <f>SUM(F34:F35)</f>
        <v>0</v>
      </c>
    </row>
    <row r="37" spans="1:10" ht="15">
      <c r="A37" s="47"/>
      <c r="B37" s="47"/>
      <c r="C37" s="47"/>
      <c r="D37" s="47"/>
      <c r="E37" s="47"/>
      <c r="F37" s="47"/>
    </row>
    <row r="38" spans="1:10" ht="15">
      <c r="A38" s="477" t="s">
        <v>25</v>
      </c>
      <c r="B38" s="407"/>
      <c r="C38" s="407"/>
      <c r="D38" s="47"/>
      <c r="E38" s="47"/>
      <c r="F38" s="47"/>
    </row>
    <row r="39" spans="1:10" s="26" customFormat="1" ht="15">
      <c r="A39" s="182"/>
      <c r="B39" s="182"/>
      <c r="C39" s="182"/>
      <c r="D39" s="182"/>
      <c r="E39" s="196"/>
      <c r="F39" s="197">
        <f>+D39*D11</f>
        <v>0</v>
      </c>
      <c r="G39" s="14"/>
      <c r="H39" s="14"/>
      <c r="I39" s="14"/>
      <c r="J39" s="14"/>
    </row>
    <row r="40" spans="1:10" s="27" customFormat="1" ht="15">
      <c r="A40" s="198"/>
      <c r="B40" s="182"/>
      <c r="C40" s="182"/>
      <c r="D40" s="196"/>
      <c r="E40" s="196"/>
      <c r="F40" s="199">
        <f>+D40*D12</f>
        <v>0</v>
      </c>
      <c r="G40" s="14"/>
      <c r="H40" s="14"/>
      <c r="I40" s="14"/>
      <c r="J40" s="14"/>
    </row>
    <row r="41" spans="1:10" s="26" customFormat="1" ht="15">
      <c r="A41" s="198"/>
      <c r="B41" s="182"/>
      <c r="C41" s="185"/>
      <c r="D41" s="196"/>
      <c r="E41" s="196"/>
      <c r="F41" s="197">
        <f>+D41*D12</f>
        <v>0</v>
      </c>
      <c r="G41" s="14"/>
      <c r="H41" s="14"/>
      <c r="I41" s="14"/>
      <c r="J41" s="14"/>
    </row>
    <row r="42" spans="1:10" s="26" customFormat="1" ht="15">
      <c r="A42" s="198"/>
      <c r="B42" s="182"/>
      <c r="C42" s="185"/>
      <c r="D42" s="196"/>
      <c r="E42" s="196"/>
      <c r="F42" s="197">
        <f>+D42*D12</f>
        <v>0</v>
      </c>
      <c r="G42" s="14"/>
      <c r="H42" s="14"/>
      <c r="I42" s="14"/>
      <c r="J42" s="14"/>
    </row>
    <row r="43" spans="1:10" s="26" customFormat="1" ht="15">
      <c r="A43" s="198"/>
      <c r="B43" s="182"/>
      <c r="C43" s="185"/>
      <c r="D43" s="196"/>
      <c r="E43" s="196"/>
      <c r="F43" s="197">
        <f>+D43*D12</f>
        <v>0</v>
      </c>
      <c r="G43" s="14"/>
      <c r="H43" s="14"/>
      <c r="I43" s="14"/>
      <c r="J43" s="14"/>
    </row>
    <row r="44" spans="1:10" s="26" customFormat="1" ht="15">
      <c r="A44" s="182"/>
      <c r="B44" s="182"/>
      <c r="C44" s="185"/>
      <c r="D44" s="200"/>
      <c r="E44" s="196"/>
      <c r="F44" s="197">
        <f>+D44*D12</f>
        <v>0</v>
      </c>
      <c r="G44" s="14"/>
      <c r="H44" s="14"/>
      <c r="I44" s="14"/>
      <c r="J44" s="14"/>
    </row>
    <row r="45" spans="1:10" ht="15">
      <c r="A45" s="182"/>
      <c r="B45" s="182"/>
      <c r="C45" s="193"/>
      <c r="D45" s="201"/>
      <c r="E45" s="201"/>
      <c r="F45" s="194">
        <f>+D45*D12</f>
        <v>0</v>
      </c>
    </row>
    <row r="46" spans="1:10" ht="15">
      <c r="A46" s="431" t="s">
        <v>1</v>
      </c>
      <c r="B46" s="431"/>
      <c r="C46" s="431"/>
      <c r="D46" s="47">
        <f>SUM(D39:D45)</f>
        <v>0</v>
      </c>
      <c r="E46" s="47">
        <f>SUM(E39:E45)</f>
        <v>0</v>
      </c>
      <c r="F46" s="195">
        <f>SUM(F39:F45)</f>
        <v>0</v>
      </c>
      <c r="G46" s="22"/>
    </row>
    <row r="47" spans="1:10" ht="15">
      <c r="A47" s="47"/>
      <c r="B47" s="47"/>
      <c r="C47" s="47"/>
      <c r="D47" s="47"/>
      <c r="E47" s="47"/>
      <c r="F47" s="47"/>
    </row>
    <row r="48" spans="1:10" ht="15">
      <c r="A48" s="192" t="s">
        <v>2</v>
      </c>
      <c r="B48" s="47"/>
      <c r="C48" s="47"/>
      <c r="D48" s="47"/>
      <c r="E48" s="47"/>
      <c r="F48" s="47"/>
    </row>
    <row r="49" spans="1:8" ht="15">
      <c r="A49" s="463" t="s">
        <v>3</v>
      </c>
      <c r="B49" s="463"/>
      <c r="C49" s="407"/>
      <c r="D49" s="151">
        <f>D16</f>
        <v>14</v>
      </c>
      <c r="E49" s="151">
        <f>+E16</f>
        <v>2</v>
      </c>
      <c r="F49" s="184">
        <f>F16</f>
        <v>158128.60869565216</v>
      </c>
      <c r="H49" s="40"/>
    </row>
    <row r="50" spans="1:8" ht="15">
      <c r="A50" s="463" t="s">
        <v>4</v>
      </c>
      <c r="B50" s="463"/>
      <c r="C50" s="407"/>
      <c r="D50" s="151">
        <f>D31</f>
        <v>9</v>
      </c>
      <c r="E50" s="151">
        <f>+E31</f>
        <v>1</v>
      </c>
      <c r="F50" s="184">
        <f>F31</f>
        <v>101368.39130434781</v>
      </c>
    </row>
    <row r="51" spans="1:8" ht="15">
      <c r="A51" s="463" t="s">
        <v>5</v>
      </c>
      <c r="B51" s="463"/>
      <c r="C51" s="407"/>
      <c r="D51" s="151">
        <f>D36</f>
        <v>0</v>
      </c>
      <c r="E51" s="151">
        <f>+E36</f>
        <v>0</v>
      </c>
      <c r="F51" s="184">
        <f>F36</f>
        <v>0</v>
      </c>
    </row>
    <row r="52" spans="1:8" ht="15">
      <c r="A52" s="463" t="s">
        <v>6</v>
      </c>
      <c r="B52" s="463"/>
      <c r="C52" s="407"/>
      <c r="D52" s="202">
        <f>D46</f>
        <v>0</v>
      </c>
      <c r="E52" s="202">
        <f>+E46</f>
        <v>0</v>
      </c>
      <c r="F52" s="194">
        <f>F46</f>
        <v>0</v>
      </c>
      <c r="G52" s="228" t="s">
        <v>312</v>
      </c>
    </row>
    <row r="53" spans="1:8" ht="17">
      <c r="A53" s="464" t="s">
        <v>7</v>
      </c>
      <c r="B53" s="463"/>
      <c r="C53" s="463"/>
      <c r="D53" s="192">
        <f>SUM(D49:D52)</f>
        <v>23</v>
      </c>
      <c r="E53" s="192">
        <f>SUM(E49:E52)</f>
        <v>3</v>
      </c>
      <c r="F53" s="204">
        <f>SUM(F49:F52)</f>
        <v>259496.99999999997</v>
      </c>
      <c r="G53" s="230">
        <f>(D53*D11)+(E11*E53)</f>
        <v>259496.99999999997</v>
      </c>
      <c r="H53" s="38"/>
    </row>
    <row r="54" spans="1:8" ht="15">
      <c r="A54" s="203"/>
      <c r="B54" s="187"/>
      <c r="C54" s="187"/>
      <c r="D54" s="192"/>
      <c r="E54" s="192"/>
      <c r="F54" s="192"/>
    </row>
    <row r="55" spans="1:8" ht="15">
      <c r="A55" s="470" t="s">
        <v>77</v>
      </c>
      <c r="B55" s="471"/>
      <c r="C55" s="205"/>
      <c r="D55" s="206"/>
      <c r="E55" s="192"/>
      <c r="F55" s="192"/>
    </row>
    <row r="56" spans="1:8" ht="15">
      <c r="A56" s="465"/>
      <c r="B56" s="466"/>
      <c r="C56" s="47" t="s">
        <v>8</v>
      </c>
      <c r="D56" s="51" t="s">
        <v>9</v>
      </c>
      <c r="E56" s="178"/>
    </row>
    <row r="57" spans="1:8" ht="15">
      <c r="A57" s="474" t="s">
        <v>10</v>
      </c>
      <c r="B57" s="475"/>
      <c r="C57" s="209">
        <f>D57/D53</f>
        <v>6086.95652173913</v>
      </c>
      <c r="D57" s="233">
        <f>'Section 6'!G10+'Section 6'!G18</f>
        <v>140000</v>
      </c>
      <c r="E57" s="178" t="s">
        <v>296</v>
      </c>
      <c r="F57" s="19"/>
    </row>
    <row r="58" spans="1:8" ht="15">
      <c r="A58" s="474" t="s">
        <v>11</v>
      </c>
      <c r="B58" s="475"/>
      <c r="C58" s="209">
        <f>D58/D53</f>
        <v>260.86956521739131</v>
      </c>
      <c r="D58" s="233">
        <f>'Section 6'!G12+'Section 6'!G19</f>
        <v>6000</v>
      </c>
      <c r="E58" s="178" t="s">
        <v>296</v>
      </c>
      <c r="F58" s="19"/>
    </row>
    <row r="59" spans="1:8" ht="15">
      <c r="A59" s="474" t="s">
        <v>117</v>
      </c>
      <c r="B59" s="475"/>
      <c r="C59" s="209">
        <f>D59/D53</f>
        <v>347.82608695652175</v>
      </c>
      <c r="D59" s="233">
        <f>'Section 6'!G14+'Section 6'!G20</f>
        <v>8000</v>
      </c>
      <c r="E59" s="178" t="s">
        <v>296</v>
      </c>
    </row>
    <row r="60" spans="1:8" ht="15">
      <c r="A60" s="474" t="s">
        <v>214</v>
      </c>
      <c r="B60" s="475"/>
      <c r="C60" s="209">
        <f>D60/D53</f>
        <v>43.043478260869563</v>
      </c>
      <c r="D60" s="233">
        <f>'Section 6'!G35</f>
        <v>990</v>
      </c>
      <c r="E60" s="178" t="s">
        <v>296</v>
      </c>
      <c r="F60" s="19"/>
      <c r="G60" s="22"/>
    </row>
    <row r="61" spans="1:8" ht="15">
      <c r="A61" s="474" t="s">
        <v>212</v>
      </c>
      <c r="B61" s="475"/>
      <c r="C61" s="209">
        <f>D61/D53</f>
        <v>43.043478260869563</v>
      </c>
      <c r="D61" s="233">
        <f>'Section 6'!G36</f>
        <v>990</v>
      </c>
      <c r="E61" s="178" t="s">
        <v>296</v>
      </c>
      <c r="F61" s="19"/>
      <c r="G61" s="22"/>
    </row>
    <row r="62" spans="1:8" ht="15">
      <c r="A62" s="207" t="s">
        <v>311</v>
      </c>
      <c r="B62" s="208"/>
      <c r="C62" s="209">
        <f>D62/D53</f>
        <v>121.73913043478261</v>
      </c>
      <c r="D62" s="233">
        <f>'Section 6'!G31</f>
        <v>2800</v>
      </c>
      <c r="E62" s="178" t="s">
        <v>296</v>
      </c>
      <c r="F62" s="19"/>
      <c r="G62" s="22"/>
    </row>
    <row r="63" spans="1:8" ht="15">
      <c r="A63" s="207" t="s">
        <v>310</v>
      </c>
      <c r="B63" s="208"/>
      <c r="C63" s="209">
        <f>D63/D53</f>
        <v>413.04347826086956</v>
      </c>
      <c r="D63" s="233">
        <f>'Section 6'!G29+'Section 6'!G30</f>
        <v>9500</v>
      </c>
      <c r="E63" s="178" t="s">
        <v>296</v>
      </c>
      <c r="F63" s="19"/>
      <c r="G63" s="22"/>
    </row>
    <row r="64" spans="1:8" ht="15">
      <c r="A64" s="474" t="s">
        <v>213</v>
      </c>
      <c r="B64" s="475"/>
      <c r="C64" s="209">
        <f>D64/D53</f>
        <v>999.56521739130437</v>
      </c>
      <c r="D64" s="233">
        <f>'Section 6'!G24+'Section 6'!G32+'Section 6'!G33+'Section 6'!G37+'Section 6'!G38+'Section 6'!G39</f>
        <v>22990</v>
      </c>
      <c r="E64" s="178" t="s">
        <v>296</v>
      </c>
    </row>
    <row r="65" spans="1:5" ht="15">
      <c r="A65" s="207" t="s">
        <v>248</v>
      </c>
      <c r="B65" s="208"/>
      <c r="C65" s="209">
        <f>D65/D53</f>
        <v>2173.913043478261</v>
      </c>
      <c r="D65" s="233">
        <f>'Section 6'!G25</f>
        <v>50000</v>
      </c>
      <c r="E65" s="178" t="s">
        <v>296</v>
      </c>
    </row>
    <row r="66" spans="1:5" ht="15">
      <c r="A66" s="474" t="s">
        <v>12</v>
      </c>
      <c r="B66" s="475"/>
      <c r="C66" s="184">
        <f>SUM(C57:C65)</f>
        <v>10490</v>
      </c>
      <c r="D66" s="210">
        <f>SUM(D57:D65)</f>
        <v>241270</v>
      </c>
      <c r="E66" s="178" t="s">
        <v>296</v>
      </c>
    </row>
    <row r="67" spans="1:5" ht="15">
      <c r="A67" s="474" t="s">
        <v>13</v>
      </c>
      <c r="B67" s="475"/>
      <c r="C67" s="229">
        <f>D67/D53</f>
        <v>792.47826086956525</v>
      </c>
      <c r="D67" s="211">
        <f>+'Section 6'!G46</f>
        <v>18227</v>
      </c>
      <c r="E67" s="178" t="s">
        <v>296</v>
      </c>
    </row>
    <row r="68" spans="1:5" ht="15">
      <c r="A68" s="207" t="s">
        <v>313</v>
      </c>
      <c r="B68" s="208"/>
      <c r="C68" s="186">
        <f>-D68/D53</f>
        <v>-130.43478260869566</v>
      </c>
      <c r="D68" s="232">
        <f>E53*E11</f>
        <v>3000</v>
      </c>
      <c r="E68" s="178"/>
    </row>
    <row r="69" spans="1:5" ht="15">
      <c r="A69" s="472" t="s">
        <v>14</v>
      </c>
      <c r="B69" s="473"/>
      <c r="C69" s="212">
        <f>+C67+C66+C68</f>
        <v>11152.04347826087</v>
      </c>
      <c r="D69" s="213">
        <f>SUM(D66:D67)</f>
        <v>259497</v>
      </c>
      <c r="E69" s="166"/>
    </row>
  </sheetData>
  <sortState xmlns:xlrd2="http://schemas.microsoft.com/office/spreadsheetml/2017/richdata2" ref="A30:F39">
    <sortCondition ref="B30:B39"/>
  </sortState>
  <mergeCells count="36">
    <mergeCell ref="A58:B58"/>
    <mergeCell ref="A59:B59"/>
    <mergeCell ref="A60:B60"/>
    <mergeCell ref="A61:B61"/>
    <mergeCell ref="A64:B64"/>
    <mergeCell ref="G5:I5"/>
    <mergeCell ref="A13:C13"/>
    <mergeCell ref="A16:B16"/>
    <mergeCell ref="A22:C22"/>
    <mergeCell ref="A31:C31"/>
    <mergeCell ref="E12:G12"/>
    <mergeCell ref="A36:C36"/>
    <mergeCell ref="A38:C38"/>
    <mergeCell ref="A46:C46"/>
    <mergeCell ref="A49:C49"/>
    <mergeCell ref="A1:F1"/>
    <mergeCell ref="A2:F2"/>
    <mergeCell ref="A3:F3"/>
    <mergeCell ref="A4:F4"/>
    <mergeCell ref="A5:F5"/>
    <mergeCell ref="A67:B67"/>
    <mergeCell ref="A69:B69"/>
    <mergeCell ref="A11:C11"/>
    <mergeCell ref="A8:C8"/>
    <mergeCell ref="A9:C9"/>
    <mergeCell ref="A10:C10"/>
    <mergeCell ref="A53:C53"/>
    <mergeCell ref="A55:B55"/>
    <mergeCell ref="A56:B56"/>
    <mergeCell ref="A57:B57"/>
    <mergeCell ref="A50:C50"/>
    <mergeCell ref="A51:C51"/>
    <mergeCell ref="A52:C52"/>
    <mergeCell ref="A12:C12"/>
    <mergeCell ref="A66:B66"/>
    <mergeCell ref="A33:F33"/>
  </mergeCells>
  <phoneticPr fontId="3" type="noConversion"/>
  <printOptions horizontalCentered="1"/>
  <pageMargins left="0.25" right="0.25" top="0.5" bottom="0.25" header="0.25" footer="0.5"/>
  <pageSetup scale="62"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Read Me</vt:lpstr>
      <vt:lpstr>Sheet1</vt:lpstr>
      <vt:lpstr>Section 1B</vt:lpstr>
      <vt:lpstr>Section 2</vt:lpstr>
      <vt:lpstr>Section 3</vt:lpstr>
      <vt:lpstr>Section 4.1</vt:lpstr>
      <vt:lpstr>Section 4.3</vt:lpstr>
      <vt:lpstr>Section 5.1A</vt:lpstr>
      <vt:lpstr>Section 5.1B </vt:lpstr>
      <vt:lpstr>Section 5.1C</vt:lpstr>
      <vt:lpstr>Section 6</vt:lpstr>
      <vt:lpstr>Section 11</vt:lpstr>
      <vt:lpstr>MOSA Tables </vt:lpstr>
      <vt:lpstr>'Section 5.1A'!Print_Area</vt:lpstr>
    </vt:vector>
  </TitlesOfParts>
  <Company>University of Rhode Island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Doyle</dc:creator>
  <cp:lastModifiedBy>Microsoft Office User</cp:lastModifiedBy>
  <cp:lastPrinted>2018-12-07T00:48:43Z</cp:lastPrinted>
  <dcterms:created xsi:type="dcterms:W3CDTF">2012-08-03T00:07:46Z</dcterms:created>
  <dcterms:modified xsi:type="dcterms:W3CDTF">2023-08-28T13:09:04Z</dcterms:modified>
</cp:coreProperties>
</file>