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867E81B4-7670-4C45-B260-64133FA606F6}" xr6:coauthVersionLast="47" xr6:coauthVersionMax="47" xr10:uidLastSave="{00000000-0000-0000-0000-000000000000}"/>
  <bookViews>
    <workbookView xWindow="-120" yWindow="-120" windowWidth="29040" windowHeight="15720" xr2:uid="{1636D482-AB31-444C-87DD-B7742DFB0427}"/>
  </bookViews>
  <sheets>
    <sheet name="NSF Summary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4" i="1"/>
  <c r="E16" i="1"/>
  <c r="F16" i="1" s="1"/>
  <c r="C33" i="1" l="1"/>
  <c r="E9" i="1"/>
  <c r="F9" i="1" s="1"/>
  <c r="E31" i="1" l="1"/>
  <c r="D33" i="1"/>
  <c r="B33" i="1"/>
  <c r="E30" i="1"/>
  <c r="F30" i="1" s="1"/>
  <c r="C29" i="1" l="1"/>
  <c r="C34" i="1" s="1"/>
  <c r="D29" i="1"/>
  <c r="D34" i="1" s="1"/>
  <c r="B29" i="1"/>
  <c r="B34" i="1" s="1"/>
  <c r="E32" i="1"/>
  <c r="F32" i="1" s="1"/>
  <c r="E27" i="1"/>
  <c r="F27" i="1" s="1"/>
  <c r="E23" i="1"/>
  <c r="F23" i="1" s="1"/>
  <c r="E15" i="1"/>
  <c r="F15" i="1" s="1"/>
  <c r="E14" i="1"/>
  <c r="F14" i="1" s="1"/>
  <c r="E8" i="1"/>
  <c r="F8" i="1" s="1"/>
  <c r="E7" i="1"/>
  <c r="E33" i="1" l="1"/>
  <c r="F33" i="1" s="1"/>
  <c r="F31" i="1"/>
  <c r="E12" i="1"/>
  <c r="F12" i="1" s="1"/>
  <c r="E21" i="1"/>
  <c r="F21" i="1" s="1"/>
  <c r="E19" i="1"/>
  <c r="F19" i="1" s="1"/>
  <c r="E22" i="1"/>
  <c r="F22" i="1" s="1"/>
  <c r="E17" i="1"/>
  <c r="F17" i="1" s="1"/>
  <c r="E25" i="1"/>
  <c r="F25" i="1" s="1"/>
  <c r="E10" i="1"/>
  <c r="F10" i="1" s="1"/>
  <c r="E20" i="1"/>
  <c r="F20" i="1" s="1"/>
  <c r="E28" i="1"/>
  <c r="F28" i="1" s="1"/>
  <c r="E26" i="1"/>
  <c r="F26" i="1" s="1"/>
  <c r="E11" i="1"/>
  <c r="F11" i="1" s="1"/>
  <c r="E13" i="1"/>
  <c r="F13" i="1" s="1"/>
  <c r="E18" i="1"/>
  <c r="F18" i="1" s="1"/>
  <c r="E29" i="1" l="1"/>
  <c r="F29" i="1" s="1"/>
  <c r="E34" i="1"/>
  <c r="F34" i="1" s="1"/>
  <c r="F7" i="1"/>
  <c r="E24" i="1" l="1"/>
  <c r="F24" i="1" s="1"/>
</calcChain>
</file>

<file path=xl/sharedStrings.xml><?xml version="1.0" encoding="utf-8"?>
<sst xmlns="http://schemas.openxmlformats.org/spreadsheetml/2006/main" count="42" uniqueCount="42">
  <si>
    <t>NATIONAL SCIENCE FOUNDATION SUMMARY TABLE</t>
  </si>
  <si>
    <t>(Dollars in Millions)</t>
  </si>
  <si>
    <t>NSF by Account</t>
  </si>
  <si>
    <t>Amount</t>
  </si>
  <si>
    <t>Percent</t>
  </si>
  <si>
    <t>BIO</t>
  </si>
  <si>
    <t>CISE</t>
  </si>
  <si>
    <t>ENG</t>
  </si>
  <si>
    <t>GEO</t>
  </si>
  <si>
    <t>GEO: OPP</t>
  </si>
  <si>
    <t>U.S. Antarctic Logistics Activities</t>
  </si>
  <si>
    <t>MPS</t>
  </si>
  <si>
    <t>SBE</t>
  </si>
  <si>
    <t>TIP</t>
  </si>
  <si>
    <t>SBIR/STTR, including Operations</t>
  </si>
  <si>
    <t>OISE</t>
  </si>
  <si>
    <t>IA</t>
  </si>
  <si>
    <t>U.S. Arctic Research Commission</t>
  </si>
  <si>
    <t>Mission Support Services</t>
  </si>
  <si>
    <t>Major Res. Equip. &amp; Fac. Construction</t>
  </si>
  <si>
    <t>Agency Operations &amp; Award Mgmt.</t>
  </si>
  <si>
    <t>Office of Inspector General</t>
  </si>
  <si>
    <t>National Science Board</t>
  </si>
  <si>
    <t>Total, NSF Discretionary Funding</t>
  </si>
  <si>
    <t>STEM Education - H-1B Visa</t>
  </si>
  <si>
    <t>Donations</t>
  </si>
  <si>
    <t>Total, NSF Mandatory Funding</t>
  </si>
  <si>
    <t>Total, NSF Budgetary Resources</t>
  </si>
  <si>
    <t>Totals exclude reimbursable amounts.</t>
  </si>
  <si>
    <t>Change over</t>
  </si>
  <si>
    <t>FY 2026 BUDGET REQUEST TO CONGRESS</t>
  </si>
  <si>
    <t>FY 2026
Request</t>
  </si>
  <si>
    <r>
      <t>FY 2024
Current
Plan</t>
    </r>
    <r>
      <rPr>
        <vertAlign val="superscript"/>
        <sz val="10"/>
        <color theme="1"/>
        <rFont val="Open Sans"/>
        <family val="2"/>
      </rPr>
      <t>1</t>
    </r>
  </si>
  <si>
    <t>FY 2024 Current Plan</t>
  </si>
  <si>
    <r>
      <t>CHIPS for America Workforce and Education Fund</t>
    </r>
    <r>
      <rPr>
        <vertAlign val="superscript"/>
        <sz val="10"/>
        <rFont val="Open Sans"/>
      </rPr>
      <t>2</t>
    </r>
  </si>
  <si>
    <t>EDU</t>
  </si>
  <si>
    <r>
      <rPr>
        <vertAlign val="superscript"/>
        <sz val="9"/>
        <rFont val="Open Sans"/>
        <family val="2"/>
      </rPr>
      <t>1</t>
    </r>
    <r>
      <rPr>
        <sz val="9"/>
        <rFont val="Open Sans"/>
        <family val="2"/>
      </rPr>
      <t xml:space="preserve"> Restatements for comparability includes the consolidation of the Directorate for STEM Education (EDU) and Mission Support Services within R&amp;RA, and the establishment of the Office of the Chief of Research Security, Strategy, and Policy (CRSP) as a standalone Program Activity.</t>
    </r>
  </si>
  <si>
    <t>NCSES</t>
  </si>
  <si>
    <r>
      <rPr>
        <vertAlign val="superscript"/>
        <sz val="9"/>
        <rFont val="Open Sans"/>
        <family val="2"/>
      </rPr>
      <t>2</t>
    </r>
    <r>
      <rPr>
        <sz val="9"/>
        <rFont val="Open Sans"/>
        <family val="2"/>
      </rPr>
      <t xml:space="preserve"> As made available under Sec. 102(d)(2)(C) of Division A of the CHIPS and Science Act (P.L. 117-167).</t>
    </r>
  </si>
  <si>
    <r>
      <t>Research &amp; Related Activities</t>
    </r>
    <r>
      <rPr>
        <b/>
        <vertAlign val="superscript"/>
        <sz val="10"/>
        <rFont val="Open Sans"/>
      </rPr>
      <t>1</t>
    </r>
  </si>
  <si>
    <t>FY 2025
Estimate (TBD)</t>
  </si>
  <si>
    <t>CRSP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</si>
</sst>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0.0%;\-0.0%;&quot;-&quot;??"/>
    <numFmt numFmtId="166" formatCode="#,##0.00;\-#,##0.00;&quot;-&quot;??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vertAlign val="superscript"/>
      <sz val="10"/>
      <color theme="1"/>
      <name val="Open Sans"/>
      <family val="2"/>
    </font>
    <font>
      <sz val="10"/>
      <color rgb="FF000000"/>
      <name val="Open Sans"/>
      <family val="2"/>
    </font>
    <font>
      <i/>
      <sz val="10"/>
      <name val="Open Sans"/>
      <family val="2"/>
    </font>
    <font>
      <sz val="9"/>
      <name val="Open Sans"/>
      <family val="2"/>
    </font>
    <font>
      <vertAlign val="superscript"/>
      <sz val="9"/>
      <name val="Open Sans"/>
      <family val="2"/>
    </font>
    <font>
      <vertAlign val="superscript"/>
      <sz val="10"/>
      <name val="Open Sans"/>
    </font>
    <font>
      <b/>
      <vertAlign val="superscript"/>
      <sz val="10"/>
      <name val="Open Sans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4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4" xfId="0" applyNumberFormat="1" applyFont="1" applyBorder="1" applyAlignment="1">
      <alignment horizontal="right"/>
    </xf>
    <xf numFmtId="166" fontId="6" fillId="0" borderId="9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2" fillId="0" borderId="0" xfId="0" applyNumberFormat="1" applyFont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7" fillId="0" borderId="0" xfId="0" applyFont="1"/>
    <xf numFmtId="166" fontId="2" fillId="0" borderId="6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>
      <alignment horizontal="left" indent="2"/>
    </xf>
    <xf numFmtId="0" fontId="6" fillId="0" borderId="9" xfId="0" applyFont="1" applyBorder="1" applyAlignment="1">
      <alignment horizontal="left" indent="3"/>
    </xf>
    <xf numFmtId="0" fontId="2" fillId="0" borderId="10" xfId="0" applyFont="1" applyBorder="1" applyAlignment="1">
      <alignment horizontal="left" indent="1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2" xfId="0" applyFont="1" applyBorder="1"/>
    <xf numFmtId="0" fontId="5" fillId="0" borderId="14" xfId="0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9685-D378-4C4D-A5D3-EDBD3A15D2E1}">
  <dimension ref="A1:K43"/>
  <sheetViews>
    <sheetView showGridLines="0" tabSelected="1" zoomScale="90" zoomScaleNormal="90" workbookViewId="0">
      <selection activeCell="J13" sqref="J13"/>
    </sheetView>
  </sheetViews>
  <sheetFormatPr defaultColWidth="8.85546875" defaultRowHeight="16.5" x14ac:dyDescent="0.35"/>
  <cols>
    <col min="1" max="1" width="45.7109375" style="1" customWidth="1"/>
    <col min="2" max="6" width="11.140625" style="1" customWidth="1"/>
    <col min="7" max="8" width="10.5703125" style="1" customWidth="1"/>
    <col min="9" max="10" width="8.85546875" style="1"/>
    <col min="11" max="11" width="9.85546875" style="1" bestFit="1" customWidth="1"/>
    <col min="12" max="16384" width="8.85546875" style="1"/>
  </cols>
  <sheetData>
    <row r="1" spans="1:6" x14ac:dyDescent="0.35">
      <c r="A1" s="46" t="s">
        <v>0</v>
      </c>
      <c r="B1" s="46"/>
      <c r="C1" s="46"/>
      <c r="D1" s="46"/>
      <c r="E1" s="46"/>
      <c r="F1" s="46"/>
    </row>
    <row r="2" spans="1:6" x14ac:dyDescent="0.35">
      <c r="A2" s="46" t="s">
        <v>30</v>
      </c>
      <c r="B2" s="46"/>
      <c r="C2" s="46"/>
      <c r="D2" s="46"/>
      <c r="E2" s="46"/>
      <c r="F2" s="46"/>
    </row>
    <row r="3" spans="1:6" ht="17.25" thickBot="1" x14ac:dyDescent="0.4">
      <c r="A3" s="47" t="s">
        <v>1</v>
      </c>
      <c r="B3" s="47"/>
      <c r="C3" s="47"/>
      <c r="D3" s="47"/>
      <c r="E3" s="47"/>
      <c r="F3" s="47"/>
    </row>
    <row r="4" spans="1:6" ht="17.45" customHeight="1" x14ac:dyDescent="0.35">
      <c r="A4" s="27"/>
      <c r="B4" s="53" t="s">
        <v>32</v>
      </c>
      <c r="C4" s="53" t="s">
        <v>40</v>
      </c>
      <c r="D4" s="56" t="s">
        <v>31</v>
      </c>
      <c r="E4" s="48" t="s">
        <v>29</v>
      </c>
      <c r="F4" s="49"/>
    </row>
    <row r="5" spans="1:6" ht="17.45" customHeight="1" x14ac:dyDescent="0.35">
      <c r="A5" s="28"/>
      <c r="B5" s="54"/>
      <c r="C5" s="54"/>
      <c r="D5" s="57"/>
      <c r="E5" s="50" t="s">
        <v>33</v>
      </c>
      <c r="F5" s="51"/>
    </row>
    <row r="6" spans="1:6" ht="17.45" customHeight="1" x14ac:dyDescent="0.35">
      <c r="A6" s="29" t="s">
        <v>2</v>
      </c>
      <c r="B6" s="55"/>
      <c r="C6" s="55"/>
      <c r="D6" s="58"/>
      <c r="E6" s="2" t="s">
        <v>3</v>
      </c>
      <c r="F6" s="38" t="s">
        <v>4</v>
      </c>
    </row>
    <row r="7" spans="1:6" x14ac:dyDescent="0.35">
      <c r="A7" s="30" t="s">
        <v>5</v>
      </c>
      <c r="B7" s="3">
        <v>789.59</v>
      </c>
      <c r="C7" s="3"/>
      <c r="D7" s="4">
        <v>224.89</v>
      </c>
      <c r="E7" s="5">
        <f>D7-B7</f>
        <v>-564.70000000000005</v>
      </c>
      <c r="F7" s="39">
        <f>IFERROR(E7/B7, "N/A")</f>
        <v>-0.71518129662229768</v>
      </c>
    </row>
    <row r="8" spans="1:6" x14ac:dyDescent="0.35">
      <c r="A8" s="30" t="s">
        <v>6</v>
      </c>
      <c r="B8" s="6">
        <v>989.35</v>
      </c>
      <c r="C8" s="6"/>
      <c r="D8" s="7">
        <v>346.27000000000004</v>
      </c>
      <c r="E8" s="8">
        <f t="shared" ref="E8:E34" si="0">D8-B8</f>
        <v>-643.07999999999993</v>
      </c>
      <c r="F8" s="39">
        <f t="shared" ref="F8:F34" si="1">IFERROR(E8/B8, "N/A")</f>
        <v>-0.65000252691160854</v>
      </c>
    </row>
    <row r="9" spans="1:6" x14ac:dyDescent="0.35">
      <c r="A9" s="30" t="s">
        <v>35</v>
      </c>
      <c r="B9" s="6">
        <v>1154.31</v>
      </c>
      <c r="C9" s="6"/>
      <c r="D9" s="7">
        <v>288.43</v>
      </c>
      <c r="E9" s="8">
        <f t="shared" ref="E9" si="2">D9-B9</f>
        <v>-865.87999999999988</v>
      </c>
      <c r="F9" s="39">
        <f t="shared" ref="F9" si="3">IFERROR(E9/B9, "N/A")</f>
        <v>-0.75012778196498331</v>
      </c>
    </row>
    <row r="10" spans="1:6" x14ac:dyDescent="0.35">
      <c r="A10" s="30" t="s">
        <v>7</v>
      </c>
      <c r="B10" s="6">
        <v>740.8</v>
      </c>
      <c r="C10" s="6"/>
      <c r="D10" s="7">
        <v>185.2</v>
      </c>
      <c r="E10" s="8">
        <f t="shared" si="0"/>
        <v>-555.59999999999991</v>
      </c>
      <c r="F10" s="39">
        <f t="shared" si="1"/>
        <v>-0.74999999999999989</v>
      </c>
    </row>
    <row r="11" spans="1:6" x14ac:dyDescent="0.35">
      <c r="A11" s="30" t="s">
        <v>8</v>
      </c>
      <c r="B11" s="6">
        <v>1577.08</v>
      </c>
      <c r="C11" s="6"/>
      <c r="D11" s="7">
        <v>873.57</v>
      </c>
      <c r="E11" s="8">
        <f t="shared" si="0"/>
        <v>-703.50999999999988</v>
      </c>
      <c r="F11" s="39">
        <f t="shared" si="1"/>
        <v>-0.44608390189464064</v>
      </c>
    </row>
    <row r="12" spans="1:6" x14ac:dyDescent="0.35">
      <c r="A12" s="31" t="s">
        <v>9</v>
      </c>
      <c r="B12" s="9">
        <v>559.76</v>
      </c>
      <c r="C12" s="9"/>
      <c r="D12" s="10">
        <v>497.22</v>
      </c>
      <c r="E12" s="11">
        <f t="shared" si="0"/>
        <v>-62.539999999999964</v>
      </c>
      <c r="F12" s="40">
        <f t="shared" si="1"/>
        <v>-0.1117264541946548</v>
      </c>
    </row>
    <row r="13" spans="1:6" x14ac:dyDescent="0.35">
      <c r="A13" s="32" t="s">
        <v>10</v>
      </c>
      <c r="B13" s="9">
        <v>109.31</v>
      </c>
      <c r="C13" s="9"/>
      <c r="D13" s="10">
        <v>109.31</v>
      </c>
      <c r="E13" s="11">
        <f t="shared" si="0"/>
        <v>0</v>
      </c>
      <c r="F13" s="40">
        <f t="shared" si="1"/>
        <v>0</v>
      </c>
    </row>
    <row r="14" spans="1:6" x14ac:dyDescent="0.35">
      <c r="A14" s="30" t="s">
        <v>11</v>
      </c>
      <c r="B14" s="6">
        <v>1554.21</v>
      </c>
      <c r="C14" s="6"/>
      <c r="D14" s="7">
        <v>515.28</v>
      </c>
      <c r="E14" s="8">
        <f t="shared" si="0"/>
        <v>-1038.93</v>
      </c>
      <c r="F14" s="39">
        <f t="shared" si="1"/>
        <v>-0.66846179087768065</v>
      </c>
    </row>
    <row r="15" spans="1:6" x14ac:dyDescent="0.35">
      <c r="A15" s="30" t="s">
        <v>12</v>
      </c>
      <c r="B15" s="6">
        <v>290.29000000000002</v>
      </c>
      <c r="C15" s="6"/>
      <c r="D15" s="7">
        <v>94</v>
      </c>
      <c r="E15" s="8">
        <f t="shared" si="0"/>
        <v>-196.29000000000002</v>
      </c>
      <c r="F15" s="39">
        <f t="shared" si="1"/>
        <v>-0.67618588308243488</v>
      </c>
    </row>
    <row r="16" spans="1:6" x14ac:dyDescent="0.35">
      <c r="A16" s="31" t="s">
        <v>37</v>
      </c>
      <c r="B16" s="6">
        <v>74.069999999999993</v>
      </c>
      <c r="C16" s="6"/>
      <c r="D16" s="7">
        <v>44</v>
      </c>
      <c r="E16" s="8">
        <f t="shared" si="0"/>
        <v>-30.069999999999993</v>
      </c>
      <c r="F16" s="39">
        <f t="shared" si="1"/>
        <v>-0.40596732820305109</v>
      </c>
    </row>
    <row r="17" spans="1:11" x14ac:dyDescent="0.35">
      <c r="A17" s="30" t="s">
        <v>13</v>
      </c>
      <c r="B17" s="6">
        <v>617.9</v>
      </c>
      <c r="C17" s="6"/>
      <c r="D17" s="7">
        <v>350</v>
      </c>
      <c r="E17" s="8">
        <f t="shared" si="0"/>
        <v>-267.89999999999998</v>
      </c>
      <c r="F17" s="39">
        <f t="shared" si="1"/>
        <v>-0.43356530182877484</v>
      </c>
    </row>
    <row r="18" spans="1:11" x14ac:dyDescent="0.35">
      <c r="A18" s="31" t="s">
        <v>14</v>
      </c>
      <c r="B18" s="9">
        <v>251.78</v>
      </c>
      <c r="C18" s="9"/>
      <c r="D18" s="10">
        <v>108.47</v>
      </c>
      <c r="E18" s="11">
        <f t="shared" si="0"/>
        <v>-143.31</v>
      </c>
      <c r="F18" s="40">
        <f t="shared" si="1"/>
        <v>-0.56918738581301132</v>
      </c>
    </row>
    <row r="19" spans="1:11" x14ac:dyDescent="0.35">
      <c r="A19" s="30" t="s">
        <v>41</v>
      </c>
      <c r="B19" s="6">
        <v>13.5</v>
      </c>
      <c r="C19" s="6"/>
      <c r="D19" s="7">
        <v>10</v>
      </c>
      <c r="E19" s="8">
        <f t="shared" si="0"/>
        <v>-3.5</v>
      </c>
      <c r="F19" s="39">
        <f t="shared" si="1"/>
        <v>-0.25925925925925924</v>
      </c>
    </row>
    <row r="20" spans="1:11" x14ac:dyDescent="0.35">
      <c r="A20" s="30" t="s">
        <v>15</v>
      </c>
      <c r="B20" s="6">
        <v>63.7</v>
      </c>
      <c r="C20" s="6"/>
      <c r="D20" s="7">
        <v>12.74</v>
      </c>
      <c r="E20" s="8">
        <f t="shared" si="0"/>
        <v>-50.96</v>
      </c>
      <c r="F20" s="39">
        <f t="shared" si="1"/>
        <v>-0.79999999999999993</v>
      </c>
    </row>
    <row r="21" spans="1:11" x14ac:dyDescent="0.35">
      <c r="A21" s="30" t="s">
        <v>16</v>
      </c>
      <c r="B21" s="6">
        <v>430.02</v>
      </c>
      <c r="C21" s="6"/>
      <c r="D21" s="7">
        <v>177.73</v>
      </c>
      <c r="E21" s="8">
        <f t="shared" si="0"/>
        <v>-252.29</v>
      </c>
      <c r="F21" s="39">
        <f t="shared" si="1"/>
        <v>-0.58669364215617881</v>
      </c>
    </row>
    <row r="22" spans="1:11" x14ac:dyDescent="0.35">
      <c r="A22" s="30" t="s">
        <v>17</v>
      </c>
      <c r="B22" s="6">
        <v>1.75</v>
      </c>
      <c r="C22" s="6"/>
      <c r="D22" s="7">
        <v>1.1499999999999999</v>
      </c>
      <c r="E22" s="8">
        <f t="shared" si="0"/>
        <v>-0.60000000000000009</v>
      </c>
      <c r="F22" s="39">
        <f t="shared" si="1"/>
        <v>-0.34285714285714292</v>
      </c>
    </row>
    <row r="23" spans="1:11" x14ac:dyDescent="0.35">
      <c r="A23" s="33" t="s">
        <v>18</v>
      </c>
      <c r="B23" s="26">
        <v>126</v>
      </c>
      <c r="C23" s="26"/>
      <c r="D23" s="12">
        <v>196.89</v>
      </c>
      <c r="E23" s="13">
        <f t="shared" si="0"/>
        <v>70.889999999999986</v>
      </c>
      <c r="F23" s="41">
        <f t="shared" si="1"/>
        <v>0.56261904761904746</v>
      </c>
    </row>
    <row r="24" spans="1:11" ht="17.25" x14ac:dyDescent="0.35">
      <c r="A24" s="34" t="s">
        <v>39</v>
      </c>
      <c r="B24" s="14">
        <f>SUM(B7:B11,B14:B15,B17,B19:B23)</f>
        <v>8348.5</v>
      </c>
      <c r="C24" s="14">
        <f>7176.5+1172</f>
        <v>8348.5</v>
      </c>
      <c r="D24" s="14">
        <f>SUM(D7:D11,D14:D15,D17,D19:D23)</f>
        <v>3276.15</v>
      </c>
      <c r="E24" s="16">
        <f t="shared" si="0"/>
        <v>-5072.3500000000004</v>
      </c>
      <c r="F24" s="42">
        <f t="shared" si="1"/>
        <v>-0.60757621129544237</v>
      </c>
    </row>
    <row r="25" spans="1:11" x14ac:dyDescent="0.35">
      <c r="A25" s="34" t="s">
        <v>19</v>
      </c>
      <c r="B25" s="14">
        <v>234</v>
      </c>
      <c r="C25" s="14">
        <v>0</v>
      </c>
      <c r="D25" s="15">
        <v>251</v>
      </c>
      <c r="E25" s="16">
        <f t="shared" si="0"/>
        <v>17</v>
      </c>
      <c r="F25" s="42">
        <f t="shared" si="1"/>
        <v>7.2649572649572655E-2</v>
      </c>
    </row>
    <row r="26" spans="1:11" x14ac:dyDescent="0.35">
      <c r="A26" s="34" t="s">
        <v>20</v>
      </c>
      <c r="B26" s="14">
        <v>448</v>
      </c>
      <c r="C26" s="14">
        <v>448</v>
      </c>
      <c r="D26" s="15">
        <v>355</v>
      </c>
      <c r="E26" s="16">
        <f t="shared" si="0"/>
        <v>-93</v>
      </c>
      <c r="F26" s="42">
        <f t="shared" si="1"/>
        <v>-0.20758928571428573</v>
      </c>
    </row>
    <row r="27" spans="1:11" x14ac:dyDescent="0.35">
      <c r="A27" s="34" t="s">
        <v>21</v>
      </c>
      <c r="B27" s="14">
        <v>24.41</v>
      </c>
      <c r="C27" s="14">
        <v>24.41</v>
      </c>
      <c r="D27" s="15">
        <v>18</v>
      </c>
      <c r="E27" s="16">
        <f t="shared" si="0"/>
        <v>-6.41</v>
      </c>
      <c r="F27" s="42">
        <f t="shared" si="1"/>
        <v>-0.26259729619008604</v>
      </c>
    </row>
    <row r="28" spans="1:11" x14ac:dyDescent="0.35">
      <c r="A28" s="35" t="s">
        <v>22</v>
      </c>
      <c r="B28" s="17">
        <v>5.09</v>
      </c>
      <c r="C28" s="17">
        <v>5.09</v>
      </c>
      <c r="D28" s="18">
        <v>3</v>
      </c>
      <c r="E28" s="19">
        <f t="shared" si="0"/>
        <v>-2.09</v>
      </c>
      <c r="F28" s="43">
        <f t="shared" si="1"/>
        <v>-0.41060903732809428</v>
      </c>
    </row>
    <row r="29" spans="1:11" x14ac:dyDescent="0.35">
      <c r="A29" s="36" t="s">
        <v>23</v>
      </c>
      <c r="B29" s="20">
        <f>SUM(B24:B28)</f>
        <v>9060</v>
      </c>
      <c r="C29" s="20">
        <f>SUM(C24:C28)</f>
        <v>8826</v>
      </c>
      <c r="D29" s="20">
        <f>SUM(D24:D28)</f>
        <v>3903.15</v>
      </c>
      <c r="E29" s="21">
        <f t="shared" si="0"/>
        <v>-5156.8500000000004</v>
      </c>
      <c r="F29" s="44">
        <f t="shared" si="1"/>
        <v>-0.5691887417218543</v>
      </c>
    </row>
    <row r="30" spans="1:11" ht="17.25" x14ac:dyDescent="0.35">
      <c r="A30" s="30" t="s">
        <v>34</v>
      </c>
      <c r="B30" s="6">
        <v>25</v>
      </c>
      <c r="C30" s="6">
        <v>50</v>
      </c>
      <c r="D30" s="7">
        <v>50</v>
      </c>
      <c r="E30" s="8">
        <f t="shared" ref="E30" si="4">D30-B30</f>
        <v>25</v>
      </c>
      <c r="F30" s="39">
        <f t="shared" ref="F30" si="5">IFERROR(E30/B30, "N/A")</f>
        <v>1</v>
      </c>
    </row>
    <row r="31" spans="1:11" x14ac:dyDescent="0.35">
      <c r="A31" s="30" t="s">
        <v>24</v>
      </c>
      <c r="B31" s="6">
        <v>138.93</v>
      </c>
      <c r="C31" s="6">
        <v>138.93</v>
      </c>
      <c r="D31" s="7">
        <v>150.46</v>
      </c>
      <c r="E31" s="8">
        <f>D31-B31</f>
        <v>11.530000000000001</v>
      </c>
      <c r="F31" s="39">
        <f t="shared" si="1"/>
        <v>8.2991434535377537E-2</v>
      </c>
    </row>
    <row r="32" spans="1:11" x14ac:dyDescent="0.35">
      <c r="A32" s="30" t="s">
        <v>25</v>
      </c>
      <c r="B32" s="6">
        <v>40</v>
      </c>
      <c r="C32" s="6">
        <v>40</v>
      </c>
      <c r="D32" s="7">
        <v>40</v>
      </c>
      <c r="E32" s="8">
        <f t="shared" si="0"/>
        <v>0</v>
      </c>
      <c r="F32" s="39">
        <f t="shared" si="1"/>
        <v>0</v>
      </c>
      <c r="K32" s="22"/>
    </row>
    <row r="33" spans="1:6" x14ac:dyDescent="0.35">
      <c r="A33" s="35" t="s">
        <v>26</v>
      </c>
      <c r="B33" s="17">
        <f>SUM(B30:B32)</f>
        <v>203.93</v>
      </c>
      <c r="C33" s="17">
        <f>SUM(C30:C32)</f>
        <v>228.93</v>
      </c>
      <c r="D33" s="17">
        <f>SUM(D30:D32)</f>
        <v>240.46</v>
      </c>
      <c r="E33" s="19">
        <f t="shared" si="0"/>
        <v>36.53</v>
      </c>
      <c r="F33" s="43">
        <f t="shared" si="1"/>
        <v>0.17913009365958907</v>
      </c>
    </row>
    <row r="34" spans="1:6" x14ac:dyDescent="0.35">
      <c r="A34" s="37" t="s">
        <v>27</v>
      </c>
      <c r="B34" s="23">
        <f>SUM(B29, B33)</f>
        <v>9263.93</v>
      </c>
      <c r="C34" s="23">
        <f>SUM(C29, C33)</f>
        <v>9054.93</v>
      </c>
      <c r="D34" s="23">
        <f>SUM(D29, D33)</f>
        <v>4143.6099999999997</v>
      </c>
      <c r="E34" s="24">
        <f t="shared" si="0"/>
        <v>-5120.3200000000006</v>
      </c>
      <c r="F34" s="45">
        <f t="shared" si="1"/>
        <v>-0.55271574806804458</v>
      </c>
    </row>
    <row r="35" spans="1:6" x14ac:dyDescent="0.35">
      <c r="A35" s="25" t="s">
        <v>28</v>
      </c>
    </row>
    <row r="36" spans="1:6" ht="44.1" customHeight="1" x14ac:dyDescent="0.35">
      <c r="A36" s="52" t="s">
        <v>36</v>
      </c>
      <c r="B36" s="52"/>
      <c r="C36" s="52"/>
      <c r="D36" s="52"/>
      <c r="E36" s="52"/>
      <c r="F36" s="52"/>
    </row>
    <row r="37" spans="1:6" s="25" customFormat="1" ht="19.5" customHeight="1" x14ac:dyDescent="0.3">
      <c r="A37" s="52" t="s">
        <v>38</v>
      </c>
      <c r="B37" s="52"/>
      <c r="C37" s="52"/>
      <c r="D37" s="52"/>
      <c r="E37" s="52"/>
      <c r="F37" s="52"/>
    </row>
    <row r="38" spans="1:6" s="25" customFormat="1" ht="14.25" x14ac:dyDescent="0.3"/>
    <row r="39" spans="1:6" s="25" customFormat="1" ht="14.25" x14ac:dyDescent="0.3"/>
    <row r="40" spans="1:6" s="25" customFormat="1" ht="14.25" x14ac:dyDescent="0.3"/>
    <row r="41" spans="1:6" s="25" customFormat="1" ht="14.25" x14ac:dyDescent="0.3"/>
    <row r="42" spans="1:6" s="25" customFormat="1" ht="14.25" x14ac:dyDescent="0.3"/>
    <row r="43" spans="1:6" s="25" customFormat="1" ht="14.25" x14ac:dyDescent="0.3"/>
  </sheetData>
  <mergeCells count="10">
    <mergeCell ref="A36:F36"/>
    <mergeCell ref="A37:F37"/>
    <mergeCell ref="B4:B6"/>
    <mergeCell ref="C4:C6"/>
    <mergeCell ref="D4:D6"/>
    <mergeCell ref="A1:F1"/>
    <mergeCell ref="A2:F2"/>
    <mergeCell ref="A3:F3"/>
    <mergeCell ref="E4:F4"/>
    <mergeCell ref="E5:F5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 Summary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Cunningham, Jason</cp:lastModifiedBy>
  <dcterms:created xsi:type="dcterms:W3CDTF">2024-01-09T14:15:35Z</dcterms:created>
  <dcterms:modified xsi:type="dcterms:W3CDTF">2025-05-30T13:47:23Z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433cfee7-6f84-45be-b419-d98ba6250ed0</vt:lpwstr>
  </property>
  <property fmtid="{D5CDD505-2E9C-101B-9397-08002B2CF9AE}" pid="3" name="ContainsCUI">
    <vt:lpwstr>No</vt:lpwstr>
  </property>
</Properties>
</file>