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appriver3651017129-my.sharepoint.com/personal/gluethke_crisis1_com/Documents/Desktop/1. Active Contracts/NSF - 508/FY25 Budget/Excel/"/>
    </mc:Choice>
  </mc:AlternateContent>
  <xr:revisionPtr revIDLastSave="9" documentId="13_ncr:1_{C6ABC809-0275-4D2D-BE83-E486F9C8DE5D}" xr6:coauthVersionLast="47" xr6:coauthVersionMax="47" xr10:uidLastSave="{413FCBA7-A0C1-4031-A954-EDCC560E8E0E}"/>
  <bookViews>
    <workbookView xWindow="-108" yWindow="-108" windowWidth="23256" windowHeight="12576" tabRatio="924" xr2:uid="{F5265C0F-FBE7-486A-88D7-199C2E55E157}"/>
  </bookViews>
  <sheets>
    <sheet name="NSF BP Portfolio" sheetId="16" r:id="rId1"/>
    <sheet name="BP Table for Document-don't use" sheetId="9" state="hidden" r:id="rId2"/>
    <sheet name="BP Table-do not use" sheetId="4" state="hidden" r:id="rId3"/>
    <sheet name="BP Table for Doc - original" sheetId="2" state="hidden" r:id="rId4"/>
    <sheet name="BP - Still_old" sheetId="5" state="hidden" r:id="rId5"/>
  </sheets>
  <definedNames>
    <definedName name="_xlnm.Print_Area" localSheetId="0">'NSF BP Portfolio'!$B$1:$I$60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6" l="1"/>
  <c r="G49" i="16"/>
  <c r="G54" i="16" l="1"/>
  <c r="G53" i="16"/>
  <c r="G52" i="16"/>
  <c r="H52" i="16" s="1"/>
  <c r="I52" i="16" s="1"/>
  <c r="I51" i="16"/>
  <c r="G51" i="16"/>
  <c r="G50" i="16"/>
  <c r="G47" i="16"/>
  <c r="H47" i="16" s="1"/>
  <c r="I47" i="16" s="1"/>
  <c r="G46" i="16"/>
  <c r="H46" i="16" s="1"/>
  <c r="I46" i="16" s="1"/>
  <c r="G45" i="16"/>
  <c r="H44" i="16"/>
  <c r="I44" i="16" s="1"/>
  <c r="H38" i="16"/>
  <c r="I38" i="16" s="1"/>
  <c r="H37" i="16"/>
  <c r="I37" i="16" s="1"/>
  <c r="H36" i="16"/>
  <c r="I36" i="16" s="1"/>
  <c r="H35" i="16"/>
  <c r="I35" i="16" s="1"/>
  <c r="H34" i="16"/>
  <c r="I34" i="16" s="1"/>
  <c r="H32" i="16"/>
  <c r="I32" i="16" s="1"/>
  <c r="H31" i="16"/>
  <c r="I31" i="16" s="1"/>
  <c r="H30" i="16"/>
  <c r="I30" i="16" s="1"/>
  <c r="H29" i="16"/>
  <c r="I29" i="16" s="1"/>
  <c r="H28" i="16"/>
  <c r="I28" i="16" s="1"/>
  <c r="H27" i="16"/>
  <c r="I27" i="16" s="1"/>
  <c r="H26" i="16"/>
  <c r="I26" i="16" s="1"/>
  <c r="H25" i="16"/>
  <c r="I25" i="16" s="1"/>
  <c r="H24" i="16"/>
  <c r="I24" i="16" s="1"/>
  <c r="H23" i="16"/>
  <c r="I23" i="16" s="1"/>
  <c r="H22" i="16"/>
  <c r="I22" i="16" s="1"/>
  <c r="H21" i="16"/>
  <c r="I21" i="16" s="1"/>
  <c r="H20" i="16"/>
  <c r="I20" i="16" s="1"/>
  <c r="H19" i="16"/>
  <c r="I19" i="16" s="1"/>
  <c r="H18" i="16"/>
  <c r="I18" i="16" s="1"/>
  <c r="H17" i="16"/>
  <c r="I17" i="16" s="1"/>
  <c r="H16" i="16"/>
  <c r="I16" i="16" s="1"/>
  <c r="H15" i="16"/>
  <c r="I15" i="16" s="1"/>
  <c r="H14" i="16"/>
  <c r="I14" i="16" s="1"/>
  <c r="H13" i="16"/>
  <c r="I13" i="16" s="1"/>
  <c r="H12" i="16"/>
  <c r="I12" i="16" s="1"/>
  <c r="H11" i="16"/>
  <c r="I11" i="16" s="1"/>
  <c r="H10" i="16"/>
  <c r="I10" i="16" s="1"/>
  <c r="H9" i="16"/>
  <c r="I9" i="16" s="1"/>
  <c r="H8" i="16"/>
  <c r="I8" i="16" s="1"/>
  <c r="H50" i="16" l="1"/>
  <c r="I50" i="16" s="1"/>
  <c r="H45" i="16"/>
  <c r="I45" i="16" s="1"/>
  <c r="H54" i="16"/>
  <c r="I54" i="16" s="1"/>
  <c r="H49" i="16"/>
  <c r="I49" i="16" s="1"/>
  <c r="H53" i="16"/>
  <c r="I53" i="16" s="1"/>
  <c r="H41" i="16"/>
  <c r="I41" i="16" s="1"/>
  <c r="F55" i="16" l="1"/>
  <c r="F42" i="16"/>
  <c r="F39" i="16"/>
  <c r="G42" i="16"/>
  <c r="E42" i="16"/>
  <c r="G39" i="16"/>
  <c r="F56" i="16" l="1"/>
  <c r="G55" i="16"/>
  <c r="G56" i="16" s="1"/>
  <c r="H42" i="16"/>
  <c r="I42" i="16" s="1"/>
  <c r="E39" i="16"/>
  <c r="E55" i="16"/>
  <c r="H39" i="16" l="1"/>
  <c r="I39" i="16" s="1"/>
  <c r="E56" i="16"/>
  <c r="H56" i="16" s="1"/>
  <c r="I56" i="16" s="1"/>
  <c r="H55" i="16"/>
  <c r="I55" i="16" s="1"/>
  <c r="J36" i="4" l="1"/>
  <c r="F36" i="4"/>
  <c r="G36" i="4"/>
  <c r="E36" i="4"/>
  <c r="D36" i="4"/>
  <c r="K7" i="4"/>
  <c r="L7" i="4" s="1"/>
  <c r="K8" i="4"/>
  <c r="L8" i="4"/>
  <c r="H7" i="4"/>
  <c r="I7" i="4"/>
  <c r="H8" i="4"/>
  <c r="I8" i="4"/>
  <c r="R69" i="9"/>
  <c r="Q69" i="9"/>
  <c r="P69" i="9"/>
  <c r="O69" i="9"/>
  <c r="N69" i="9"/>
  <c r="R68" i="9"/>
  <c r="Q68" i="9"/>
  <c r="P68" i="9"/>
  <c r="O68" i="9"/>
  <c r="N68" i="9"/>
  <c r="R67" i="9"/>
  <c r="Q67" i="9"/>
  <c r="P67" i="9"/>
  <c r="O67" i="9"/>
  <c r="N67" i="9"/>
  <c r="R66" i="9"/>
  <c r="Q66" i="9"/>
  <c r="P66" i="9"/>
  <c r="O66" i="9"/>
  <c r="N66" i="9"/>
  <c r="R65" i="9"/>
  <c r="Q65" i="9"/>
  <c r="P65" i="9"/>
  <c r="O65" i="9"/>
  <c r="N65" i="9"/>
  <c r="R64" i="9"/>
  <c r="Q64" i="9"/>
  <c r="P64" i="9"/>
  <c r="O64" i="9"/>
  <c r="N64" i="9"/>
  <c r="R63" i="9"/>
  <c r="Q63" i="9"/>
  <c r="P63" i="9"/>
  <c r="O63" i="9"/>
  <c r="N63" i="9"/>
  <c r="R62" i="9"/>
  <c r="Q62" i="9"/>
  <c r="P62" i="9"/>
  <c r="O62" i="9"/>
  <c r="N62" i="9"/>
  <c r="R61" i="9"/>
  <c r="Q61" i="9"/>
  <c r="P61" i="9"/>
  <c r="O61" i="9"/>
  <c r="N61" i="9"/>
  <c r="R60" i="9"/>
  <c r="Q60" i="9"/>
  <c r="P60" i="9"/>
  <c r="O60" i="9"/>
  <c r="N60" i="9"/>
  <c r="R59" i="9"/>
  <c r="Q59" i="9"/>
  <c r="P59" i="9"/>
  <c r="O59" i="9"/>
  <c r="N59" i="9"/>
  <c r="R58" i="9"/>
  <c r="Q58" i="9"/>
  <c r="P58" i="9"/>
  <c r="O58" i="9"/>
  <c r="N58" i="9"/>
  <c r="J53" i="9"/>
  <c r="G53" i="9"/>
  <c r="F53" i="9"/>
  <c r="E53" i="9"/>
  <c r="D53" i="9"/>
  <c r="I52" i="9"/>
  <c r="H52" i="9"/>
  <c r="I51" i="9"/>
  <c r="H51" i="9"/>
  <c r="K51" i="9" s="1"/>
  <c r="I50" i="9"/>
  <c r="H50" i="9"/>
  <c r="K50" i="9" s="1"/>
  <c r="I49" i="9"/>
  <c r="H49" i="9"/>
  <c r="I48" i="9"/>
  <c r="H48" i="9"/>
  <c r="K48" i="9" s="1"/>
  <c r="I46" i="9"/>
  <c r="H46" i="9"/>
  <c r="I45" i="9"/>
  <c r="H45" i="9"/>
  <c r="K45" i="9" s="1"/>
  <c r="I44" i="9"/>
  <c r="H44" i="9"/>
  <c r="K44" i="9" s="1"/>
  <c r="I43" i="9"/>
  <c r="H43" i="9"/>
  <c r="K43" i="9" s="1"/>
  <c r="I42" i="9"/>
  <c r="H42" i="9"/>
  <c r="I41" i="9"/>
  <c r="H41" i="9"/>
  <c r="K41" i="9" s="1"/>
  <c r="J38" i="9"/>
  <c r="J39" i="9" s="1"/>
  <c r="G38" i="9"/>
  <c r="G39" i="9" s="1"/>
  <c r="F38" i="9"/>
  <c r="F39" i="9" s="1"/>
  <c r="E38" i="9"/>
  <c r="D38" i="9"/>
  <c r="D39" i="9" s="1"/>
  <c r="J35" i="9"/>
  <c r="G35" i="9"/>
  <c r="F35" i="9"/>
  <c r="E35" i="9"/>
  <c r="H35" i="9" s="1"/>
  <c r="D35" i="9"/>
  <c r="G34" i="9"/>
  <c r="E34" i="9"/>
  <c r="H33" i="9"/>
  <c r="K33" i="9" s="1"/>
  <c r="L33" i="9" s="1"/>
  <c r="G33" i="9"/>
  <c r="E33" i="9"/>
  <c r="J32" i="9"/>
  <c r="G32" i="9"/>
  <c r="F32" i="9"/>
  <c r="E32" i="9"/>
  <c r="D32" i="9"/>
  <c r="J31" i="9"/>
  <c r="G31" i="9"/>
  <c r="F31" i="9"/>
  <c r="E31" i="9"/>
  <c r="D31" i="9"/>
  <c r="J30" i="9"/>
  <c r="G30" i="9"/>
  <c r="F30" i="9"/>
  <c r="E30" i="9"/>
  <c r="D30" i="9"/>
  <c r="J29" i="9"/>
  <c r="G29" i="9"/>
  <c r="F29" i="9"/>
  <c r="E29" i="9"/>
  <c r="D29" i="9"/>
  <c r="J28" i="9"/>
  <c r="G28" i="9"/>
  <c r="F28" i="9"/>
  <c r="E28" i="9"/>
  <c r="D28" i="9"/>
  <c r="J27" i="9"/>
  <c r="G27" i="9"/>
  <c r="F27" i="9"/>
  <c r="E27" i="9"/>
  <c r="D27" i="9"/>
  <c r="J26" i="9"/>
  <c r="G26" i="9"/>
  <c r="F26" i="9"/>
  <c r="E26" i="9"/>
  <c r="D26" i="9"/>
  <c r="J25" i="9"/>
  <c r="G25" i="9"/>
  <c r="F25" i="9"/>
  <c r="E25" i="9"/>
  <c r="D25" i="9"/>
  <c r="J24" i="9"/>
  <c r="G24" i="9"/>
  <c r="F24" i="9"/>
  <c r="E24" i="9"/>
  <c r="D24" i="9"/>
  <c r="J23" i="9"/>
  <c r="H23" i="9"/>
  <c r="G23" i="9"/>
  <c r="I23" i="9" s="1"/>
  <c r="D23" i="9"/>
  <c r="J22" i="9"/>
  <c r="G22" i="9"/>
  <c r="F22" i="9"/>
  <c r="E22" i="9"/>
  <c r="D22" i="9"/>
  <c r="J21" i="9"/>
  <c r="G21" i="9"/>
  <c r="F21" i="9"/>
  <c r="E21" i="9"/>
  <c r="D21" i="9"/>
  <c r="J20" i="9"/>
  <c r="G20" i="9"/>
  <c r="F20" i="9"/>
  <c r="E20" i="9"/>
  <c r="D20" i="9"/>
  <c r="J19" i="9"/>
  <c r="G19" i="9"/>
  <c r="F19" i="9"/>
  <c r="D19" i="9"/>
  <c r="J18" i="9"/>
  <c r="G18" i="9"/>
  <c r="F18" i="9"/>
  <c r="E18" i="9"/>
  <c r="D18" i="9"/>
  <c r="J17" i="9"/>
  <c r="G17" i="9"/>
  <c r="F17" i="9"/>
  <c r="E17" i="9"/>
  <c r="D17" i="9"/>
  <c r="J16" i="9"/>
  <c r="G16" i="9"/>
  <c r="F16" i="9"/>
  <c r="E16" i="9"/>
  <c r="H16" i="9" s="1"/>
  <c r="K16" i="9" s="1"/>
  <c r="L16" i="9" s="1"/>
  <c r="D16" i="9"/>
  <c r="J15" i="9"/>
  <c r="G15" i="9"/>
  <c r="F15" i="9"/>
  <c r="E15" i="9"/>
  <c r="D15" i="9"/>
  <c r="J14" i="9"/>
  <c r="G14" i="9"/>
  <c r="F14" i="9"/>
  <c r="E14" i="9"/>
  <c r="D14" i="9"/>
  <c r="J13" i="9"/>
  <c r="G13" i="9"/>
  <c r="F13" i="9"/>
  <c r="E13" i="9"/>
  <c r="D13" i="9"/>
  <c r="F12" i="9"/>
  <c r="I12" i="9" s="1"/>
  <c r="D12" i="9"/>
  <c r="F11" i="9"/>
  <c r="H11" i="9" s="1"/>
  <c r="K11" i="9" s="1"/>
  <c r="L11" i="9" s="1"/>
  <c r="D11" i="9"/>
  <c r="J10" i="9"/>
  <c r="F10" i="9"/>
  <c r="E10" i="9"/>
  <c r="D10" i="9"/>
  <c r="J9" i="9"/>
  <c r="G9" i="9"/>
  <c r="F9" i="9"/>
  <c r="E9" i="9"/>
  <c r="D9" i="9"/>
  <c r="I16" i="9" l="1"/>
  <c r="H21" i="9"/>
  <c r="K21" i="9" s="1"/>
  <c r="L21" i="9" s="1"/>
  <c r="H15" i="9"/>
  <c r="H14" i="9"/>
  <c r="K14" i="9" s="1"/>
  <c r="L14" i="9" s="1"/>
  <c r="I17" i="9"/>
  <c r="H27" i="9"/>
  <c r="K27" i="9" s="1"/>
  <c r="L27" i="9" s="1"/>
  <c r="I34" i="9"/>
  <c r="I38" i="9"/>
  <c r="I39" i="9" s="1"/>
  <c r="I18" i="9"/>
  <c r="I31" i="9"/>
  <c r="I9" i="9"/>
  <c r="H20" i="9"/>
  <c r="K23" i="9"/>
  <c r="L23" i="9" s="1"/>
  <c r="I25" i="9"/>
  <c r="I28" i="9"/>
  <c r="J36" i="9"/>
  <c r="J56" i="9" s="1"/>
  <c r="I32" i="9"/>
  <c r="H10" i="9"/>
  <c r="K10" i="9" s="1"/>
  <c r="L10" i="9" s="1"/>
  <c r="H26" i="9"/>
  <c r="K26" i="9" s="1"/>
  <c r="L26" i="9" s="1"/>
  <c r="I29" i="9"/>
  <c r="I11" i="9"/>
  <c r="I15" i="9"/>
  <c r="I26" i="9"/>
  <c r="H38" i="9"/>
  <c r="K38" i="9" s="1"/>
  <c r="I35" i="9"/>
  <c r="G36" i="9"/>
  <c r="G56" i="9" s="1"/>
  <c r="I10" i="9"/>
  <c r="I22" i="9"/>
  <c r="I33" i="9"/>
  <c r="D36" i="9"/>
  <c r="D56" i="9" s="1"/>
  <c r="F36" i="9"/>
  <c r="I14" i="9"/>
  <c r="H9" i="9"/>
  <c r="K9" i="9" s="1"/>
  <c r="L9" i="9" s="1"/>
  <c r="I19" i="9"/>
  <c r="I24" i="9"/>
  <c r="I27" i="9"/>
  <c r="H31" i="9"/>
  <c r="K31" i="9" s="1"/>
  <c r="L31" i="9" s="1"/>
  <c r="I13" i="9"/>
  <c r="I21" i="9"/>
  <c r="R70" i="9"/>
  <c r="R72" i="9" s="1"/>
  <c r="K49" i="9"/>
  <c r="L49" i="9" s="1"/>
  <c r="K52" i="9"/>
  <c r="L52" i="9" s="1"/>
  <c r="K35" i="9"/>
  <c r="L35" i="9" s="1"/>
  <c r="K42" i="9"/>
  <c r="L42" i="9" s="1"/>
  <c r="K15" i="9"/>
  <c r="L15" i="9" s="1"/>
  <c r="L43" i="9"/>
  <c r="N70" i="9"/>
  <c r="N72" i="9" s="1"/>
  <c r="L48" i="9"/>
  <c r="L51" i="9"/>
  <c r="L45" i="9"/>
  <c r="O70" i="9"/>
  <c r="O72" i="9" s="1"/>
  <c r="L41" i="9"/>
  <c r="L50" i="9"/>
  <c r="P70" i="9"/>
  <c r="P72" i="9" s="1"/>
  <c r="Q70" i="9"/>
  <c r="Q72" i="9" s="1"/>
  <c r="I53" i="9"/>
  <c r="L44" i="9"/>
  <c r="K46" i="9"/>
  <c r="L46" i="9" s="1"/>
  <c r="F56" i="9"/>
  <c r="K20" i="9"/>
  <c r="L20" i="9" s="1"/>
  <c r="H12" i="9"/>
  <c r="K12" i="9" s="1"/>
  <c r="L12" i="9" s="1"/>
  <c r="H13" i="9"/>
  <c r="K13" i="9" s="1"/>
  <c r="L13" i="9" s="1"/>
  <c r="H22" i="9"/>
  <c r="K22" i="9" s="1"/>
  <c r="L22" i="9" s="1"/>
  <c r="H24" i="9"/>
  <c r="K24" i="9" s="1"/>
  <c r="L24" i="9" s="1"/>
  <c r="I20" i="9"/>
  <c r="L38" i="9"/>
  <c r="H25" i="9"/>
  <c r="K25" i="9" s="1"/>
  <c r="L25" i="9" s="1"/>
  <c r="H34" i="9"/>
  <c r="K34" i="9" s="1"/>
  <c r="L34" i="9" s="1"/>
  <c r="E39" i="9"/>
  <c r="H53" i="9"/>
  <c r="E36" i="9"/>
  <c r="H17" i="9"/>
  <c r="K17" i="9" s="1"/>
  <c r="L17" i="9" s="1"/>
  <c r="H28" i="9"/>
  <c r="K28" i="9" s="1"/>
  <c r="L28" i="9" s="1"/>
  <c r="H32" i="9"/>
  <c r="K32" i="9" s="1"/>
  <c r="L32" i="9" s="1"/>
  <c r="H39" i="9"/>
  <c r="K39" i="9" s="1"/>
  <c r="H18" i="9"/>
  <c r="K18" i="9" s="1"/>
  <c r="H19" i="9"/>
  <c r="K19" i="9" s="1"/>
  <c r="L19" i="9" s="1"/>
  <c r="H29" i="9"/>
  <c r="K29" i="9" s="1"/>
  <c r="L29" i="9" s="1"/>
  <c r="E18" i="2"/>
  <c r="F18" i="2"/>
  <c r="G18" i="2"/>
  <c r="J18" i="2"/>
  <c r="G57" i="4"/>
  <c r="G60" i="4"/>
  <c r="I74" i="4"/>
  <c r="H74" i="4"/>
  <c r="I70" i="4"/>
  <c r="I72" i="4"/>
  <c r="I68" i="4"/>
  <c r="I64" i="4"/>
  <c r="I63" i="4"/>
  <c r="I61" i="4"/>
  <c r="G67" i="4"/>
  <c r="G69" i="4"/>
  <c r="G71" i="4"/>
  <c r="G62" i="4"/>
  <c r="J45" i="4"/>
  <c r="J44" i="4"/>
  <c r="J56" i="4"/>
  <c r="J55" i="4"/>
  <c r="J66" i="4"/>
  <c r="J65" i="4"/>
  <c r="G73" i="4"/>
  <c r="H18" i="2" l="1"/>
  <c r="K18" i="2" s="1"/>
  <c r="L18" i="2" s="1"/>
  <c r="I36" i="9"/>
  <c r="I56" i="9" s="1"/>
  <c r="E56" i="9"/>
  <c r="H56" i="9" s="1"/>
  <c r="L18" i="9"/>
  <c r="K36" i="9"/>
  <c r="H36" i="9"/>
  <c r="L39" i="9"/>
  <c r="K53" i="9"/>
  <c r="L53" i="9" s="1"/>
  <c r="I18" i="2"/>
  <c r="G75" i="4"/>
  <c r="K56" i="9" l="1"/>
  <c r="L56" i="9" s="1"/>
  <c r="L36" i="9"/>
  <c r="E39" i="4"/>
  <c r="F39" i="4"/>
  <c r="G39" i="4"/>
  <c r="I38" i="4"/>
  <c r="I39" i="4" s="1"/>
  <c r="I10" i="4"/>
  <c r="I11" i="4"/>
  <c r="I12" i="4"/>
  <c r="I13" i="4"/>
  <c r="I14" i="4"/>
  <c r="I15" i="4"/>
  <c r="I16" i="4"/>
  <c r="I17" i="4"/>
  <c r="I18" i="4"/>
  <c r="I19" i="4"/>
  <c r="I20" i="4"/>
  <c r="I21" i="4"/>
  <c r="I22" i="4"/>
  <c r="I23" i="4"/>
  <c r="I26" i="4"/>
  <c r="I24" i="4"/>
  <c r="I25" i="4"/>
  <c r="I27" i="4"/>
  <c r="I28" i="4"/>
  <c r="I29" i="4"/>
  <c r="I31" i="4"/>
  <c r="I32" i="4"/>
  <c r="I33" i="4"/>
  <c r="I34" i="4"/>
  <c r="I35" i="4"/>
  <c r="I9" i="4"/>
  <c r="E65" i="4"/>
  <c r="F65" i="4"/>
  <c r="G65" i="4"/>
  <c r="E66" i="4"/>
  <c r="F66" i="4"/>
  <c r="G66" i="4"/>
  <c r="D66" i="4"/>
  <c r="D65" i="4"/>
  <c r="E55" i="4"/>
  <c r="F55" i="4"/>
  <c r="G55" i="4"/>
  <c r="E56" i="4"/>
  <c r="F56" i="4"/>
  <c r="G56" i="4"/>
  <c r="D56" i="4"/>
  <c r="D55" i="4"/>
  <c r="E44" i="4"/>
  <c r="F44" i="4"/>
  <c r="G44" i="4"/>
  <c r="E45" i="4"/>
  <c r="F45" i="4"/>
  <c r="G45" i="4"/>
  <c r="D45" i="4"/>
  <c r="D44" i="4"/>
  <c r="I36" i="4" l="1"/>
  <c r="G78" i="4"/>
  <c r="I65" i="4"/>
  <c r="I66" i="4"/>
  <c r="H55" i="4"/>
  <c r="K55" i="4" s="1"/>
  <c r="I44" i="4"/>
  <c r="I45" i="4"/>
  <c r="H56" i="4"/>
  <c r="I56" i="4"/>
  <c r="I55" i="4"/>
  <c r="H65" i="4"/>
  <c r="H66" i="4"/>
  <c r="H45" i="4"/>
  <c r="H44" i="4"/>
  <c r="K44" i="4" s="1"/>
  <c r="L44" i="4" s="1"/>
  <c r="K45" i="4" l="1"/>
  <c r="L45" i="4" s="1"/>
  <c r="L55" i="4"/>
  <c r="K65" i="4"/>
  <c r="L65" i="4" s="1"/>
  <c r="K66" i="4"/>
  <c r="L66" i="4" s="1"/>
  <c r="K56" i="4"/>
  <c r="L56" i="4" s="1"/>
  <c r="G76" i="4"/>
  <c r="G77" i="4"/>
  <c r="G9" i="2"/>
  <c r="G11" i="2"/>
  <c r="G12" i="2"/>
  <c r="G13" i="2"/>
  <c r="G14" i="2"/>
  <c r="G15" i="2"/>
  <c r="G16" i="2"/>
  <c r="G17" i="2"/>
  <c r="G19" i="2"/>
  <c r="G20" i="2"/>
  <c r="G21" i="2"/>
  <c r="G22" i="2"/>
  <c r="G23" i="2"/>
  <c r="G26" i="2"/>
  <c r="G24" i="2"/>
  <c r="G25" i="2"/>
  <c r="G27" i="2"/>
  <c r="G28" i="2"/>
  <c r="G29" i="2"/>
  <c r="G30" i="2"/>
  <c r="G31" i="2"/>
  <c r="G32" i="2"/>
  <c r="G33" i="2"/>
  <c r="G34" i="2"/>
  <c r="G35" i="2"/>
  <c r="G38" i="2"/>
  <c r="G39" i="2" s="1"/>
  <c r="G41" i="2"/>
  <c r="G42" i="2"/>
  <c r="G43" i="2"/>
  <c r="G44" i="2"/>
  <c r="G45" i="2"/>
  <c r="G46" i="2"/>
  <c r="G47" i="2"/>
  <c r="G48" i="2"/>
  <c r="G49" i="2"/>
  <c r="G50" i="2"/>
  <c r="G51" i="2"/>
  <c r="G52" i="2"/>
  <c r="G53" i="2"/>
  <c r="G56" i="2"/>
  <c r="G54" i="2" l="1"/>
  <c r="G54" i="9"/>
  <c r="G55" i="2"/>
  <c r="G55" i="9"/>
  <c r="G36" i="2"/>
  <c r="I42" i="4"/>
  <c r="I43" i="4"/>
  <c r="I47" i="4"/>
  <c r="I49" i="4"/>
  <c r="I51" i="4"/>
  <c r="I53" i="4"/>
  <c r="I54" i="4"/>
  <c r="I58" i="4"/>
  <c r="L37" i="4"/>
  <c r="L40" i="4"/>
  <c r="K37" i="4"/>
  <c r="K40" i="4"/>
  <c r="K74" i="4"/>
  <c r="L74" i="4" s="1"/>
  <c r="J52" i="4"/>
  <c r="J50" i="4"/>
  <c r="J48" i="4"/>
  <c r="J46" i="4"/>
  <c r="J41" i="4"/>
  <c r="H42" i="4"/>
  <c r="K42" i="4" s="1"/>
  <c r="H43" i="4"/>
  <c r="H47" i="4"/>
  <c r="H49" i="4"/>
  <c r="K49" i="4" s="1"/>
  <c r="H51" i="4"/>
  <c r="K51" i="4" s="1"/>
  <c r="H53" i="4"/>
  <c r="H54" i="4"/>
  <c r="H58" i="4"/>
  <c r="H61" i="4"/>
  <c r="K61" i="4" s="1"/>
  <c r="H63" i="4"/>
  <c r="H64" i="4"/>
  <c r="H68" i="4"/>
  <c r="K68" i="4" s="1"/>
  <c r="H70" i="4"/>
  <c r="K70" i="4" s="1"/>
  <c r="H72" i="4"/>
  <c r="H38" i="4"/>
  <c r="H39" i="4" s="1"/>
  <c r="H10" i="4"/>
  <c r="H11" i="4"/>
  <c r="H12" i="4"/>
  <c r="H13" i="4"/>
  <c r="H14" i="4"/>
  <c r="K14" i="4" s="1"/>
  <c r="H15" i="4"/>
  <c r="K15" i="4" s="1"/>
  <c r="H16" i="4"/>
  <c r="K16" i="4" s="1"/>
  <c r="H17" i="4"/>
  <c r="K17" i="4" s="1"/>
  <c r="H18" i="4"/>
  <c r="H19" i="4"/>
  <c r="H20" i="4"/>
  <c r="H21" i="4"/>
  <c r="H22" i="4"/>
  <c r="K22" i="4" s="1"/>
  <c r="H23" i="4"/>
  <c r="K23" i="4" s="1"/>
  <c r="H26" i="4"/>
  <c r="K26" i="4" s="1"/>
  <c r="H24" i="4"/>
  <c r="K24" i="4" s="1"/>
  <c r="H25" i="4"/>
  <c r="H27" i="4"/>
  <c r="H28" i="4"/>
  <c r="H29" i="4"/>
  <c r="H31" i="4"/>
  <c r="K31" i="4" s="1"/>
  <c r="H32" i="4"/>
  <c r="K32" i="4" s="1"/>
  <c r="H33" i="4"/>
  <c r="K33" i="4" s="1"/>
  <c r="H34" i="4"/>
  <c r="H35" i="4"/>
  <c r="H9" i="4"/>
  <c r="L40" i="2"/>
  <c r="F38" i="2"/>
  <c r="F39" i="2" s="1"/>
  <c r="H36" i="4" l="1"/>
  <c r="K29" i="4"/>
  <c r="L29" i="4" s="1"/>
  <c r="K21" i="4"/>
  <c r="L21" i="4" s="1"/>
  <c r="L33" i="4"/>
  <c r="L16" i="4"/>
  <c r="L61" i="4"/>
  <c r="K38" i="4"/>
  <c r="L38" i="4" s="1"/>
  <c r="K9" i="4"/>
  <c r="K28" i="4"/>
  <c r="L28" i="4" s="1"/>
  <c r="L32" i="4"/>
  <c r="L31" i="4"/>
  <c r="L51" i="4"/>
  <c r="K20" i="4"/>
  <c r="L20" i="4" s="1"/>
  <c r="L49" i="4"/>
  <c r="L24" i="4"/>
  <c r="L15" i="4"/>
  <c r="K58" i="4"/>
  <c r="L58" i="4" s="1"/>
  <c r="K13" i="4"/>
  <c r="L13" i="4" s="1"/>
  <c r="L26" i="4"/>
  <c r="L70" i="4"/>
  <c r="K12" i="4"/>
  <c r="L12" i="4" s="1"/>
  <c r="L23" i="4"/>
  <c r="L17" i="4"/>
  <c r="K35" i="4"/>
  <c r="L35" i="4" s="1"/>
  <c r="K27" i="4"/>
  <c r="L27" i="4" s="1"/>
  <c r="K64" i="4"/>
  <c r="L64" i="4" s="1"/>
  <c r="K54" i="4"/>
  <c r="L54" i="4" s="1"/>
  <c r="K34" i="4"/>
  <c r="L34" i="4" s="1"/>
  <c r="K25" i="4"/>
  <c r="L25" i="4" s="1"/>
  <c r="K18" i="4"/>
  <c r="L18" i="4" s="1"/>
  <c r="K10" i="4"/>
  <c r="L10" i="4" s="1"/>
  <c r="L68" i="4"/>
  <c r="L22" i="4"/>
  <c r="L14" i="4"/>
  <c r="K47" i="4"/>
  <c r="L47" i="4" s="1"/>
  <c r="K11" i="4"/>
  <c r="L11" i="4" s="1"/>
  <c r="K63" i="4"/>
  <c r="L63" i="4" s="1"/>
  <c r="K53" i="4"/>
  <c r="L53" i="4" s="1"/>
  <c r="K43" i="4"/>
  <c r="L43" i="4" s="1"/>
  <c r="K19" i="4"/>
  <c r="L19" i="4" s="1"/>
  <c r="K72" i="4"/>
  <c r="L72" i="4" s="1"/>
  <c r="L42" i="4"/>
  <c r="L9" i="4" l="1"/>
  <c r="E67" i="4"/>
  <c r="F67" i="4"/>
  <c r="J67" i="4"/>
  <c r="E69" i="4"/>
  <c r="F69" i="4"/>
  <c r="J69" i="4"/>
  <c r="E71" i="4"/>
  <c r="F71" i="4"/>
  <c r="J71" i="4"/>
  <c r="E73" i="4"/>
  <c r="F73" i="4"/>
  <c r="J73" i="4"/>
  <c r="D73" i="4"/>
  <c r="D71" i="4"/>
  <c r="D69" i="4"/>
  <c r="D67" i="4"/>
  <c r="E62" i="4"/>
  <c r="F62" i="4"/>
  <c r="F48" i="2" s="1"/>
  <c r="J62" i="4"/>
  <c r="D62" i="4"/>
  <c r="E60" i="4"/>
  <c r="F60" i="4"/>
  <c r="J60" i="4"/>
  <c r="D60" i="4"/>
  <c r="E57" i="4"/>
  <c r="F57" i="4"/>
  <c r="J57" i="4"/>
  <c r="D57" i="4"/>
  <c r="E52" i="4"/>
  <c r="F52" i="4"/>
  <c r="D52" i="4"/>
  <c r="E50" i="4"/>
  <c r="F50" i="4"/>
  <c r="D50" i="4"/>
  <c r="E48" i="4"/>
  <c r="F48" i="4"/>
  <c r="D48" i="4"/>
  <c r="E46" i="4"/>
  <c r="F46" i="4"/>
  <c r="D46" i="4"/>
  <c r="F41" i="4"/>
  <c r="E41" i="4"/>
  <c r="D41" i="4"/>
  <c r="F47" i="2"/>
  <c r="F9" i="2"/>
  <c r="F10" i="2"/>
  <c r="F11" i="2"/>
  <c r="F12" i="2"/>
  <c r="F13" i="2"/>
  <c r="F14" i="2"/>
  <c r="F15" i="2"/>
  <c r="F16" i="2"/>
  <c r="F17" i="2"/>
  <c r="F19" i="2"/>
  <c r="F20" i="2"/>
  <c r="F21" i="2"/>
  <c r="F22" i="2"/>
  <c r="F26" i="2"/>
  <c r="F24" i="2"/>
  <c r="F25" i="2"/>
  <c r="F27" i="2"/>
  <c r="F28" i="2"/>
  <c r="F29" i="2"/>
  <c r="F30" i="2"/>
  <c r="F31" i="2"/>
  <c r="F32" i="2"/>
  <c r="F33" i="2"/>
  <c r="F34" i="2"/>
  <c r="F35" i="2"/>
  <c r="I69" i="4" l="1"/>
  <c r="I71" i="4"/>
  <c r="D75" i="4"/>
  <c r="D53" i="2" s="1"/>
  <c r="I48" i="4"/>
  <c r="J75" i="4"/>
  <c r="E75" i="4"/>
  <c r="I41" i="4"/>
  <c r="I73" i="4"/>
  <c r="F75" i="4"/>
  <c r="F53" i="2" s="1"/>
  <c r="I57" i="4"/>
  <c r="I62" i="4"/>
  <c r="I67" i="4"/>
  <c r="I50" i="4"/>
  <c r="F36" i="2"/>
  <c r="I46" i="4"/>
  <c r="I52" i="4"/>
  <c r="I60" i="4"/>
  <c r="F46" i="2"/>
  <c r="H50" i="4"/>
  <c r="F49" i="2"/>
  <c r="F41" i="2"/>
  <c r="F44" i="2"/>
  <c r="H57" i="4"/>
  <c r="H62" i="4"/>
  <c r="H67" i="4"/>
  <c r="F43" i="2"/>
  <c r="F77" i="4"/>
  <c r="F52" i="2"/>
  <c r="F51" i="2"/>
  <c r="F42" i="2"/>
  <c r="F76" i="4"/>
  <c r="F45" i="2"/>
  <c r="F50" i="2"/>
  <c r="H48" i="4"/>
  <c r="H46" i="4"/>
  <c r="H69" i="4"/>
  <c r="H71" i="4"/>
  <c r="H60" i="4"/>
  <c r="K50" i="4"/>
  <c r="L50" i="4" s="1"/>
  <c r="H52" i="4"/>
  <c r="H73" i="4"/>
  <c r="H41" i="4"/>
  <c r="D38" i="2"/>
  <c r="D39" i="2" s="1"/>
  <c r="J38" i="2"/>
  <c r="J39" i="2" s="1"/>
  <c r="E38" i="2"/>
  <c r="I38" i="2" s="1"/>
  <c r="I39" i="2" s="1"/>
  <c r="D11" i="2"/>
  <c r="D12" i="2"/>
  <c r="D13" i="2"/>
  <c r="D14" i="2"/>
  <c r="D15" i="2"/>
  <c r="D16" i="2"/>
  <c r="D17" i="2"/>
  <c r="D18" i="2"/>
  <c r="D19" i="2"/>
  <c r="D20" i="2"/>
  <c r="D21" i="2"/>
  <c r="D22" i="2"/>
  <c r="D23" i="2"/>
  <c r="D26" i="2"/>
  <c r="D24" i="2"/>
  <c r="D25" i="2"/>
  <c r="D27" i="2"/>
  <c r="D28" i="2"/>
  <c r="D29" i="2"/>
  <c r="D30" i="2"/>
  <c r="D31" i="2"/>
  <c r="D32" i="2"/>
  <c r="D33" i="2"/>
  <c r="D34" i="2"/>
  <c r="D35" i="2"/>
  <c r="D10" i="2"/>
  <c r="E9" i="2"/>
  <c r="J9" i="2"/>
  <c r="E10" i="2"/>
  <c r="J10" i="2"/>
  <c r="E11" i="2"/>
  <c r="J11" i="2"/>
  <c r="E12" i="2"/>
  <c r="J12" i="2"/>
  <c r="E13" i="2"/>
  <c r="J13" i="2"/>
  <c r="E14" i="2"/>
  <c r="J14" i="2"/>
  <c r="E15" i="2"/>
  <c r="J15" i="2"/>
  <c r="E16" i="2"/>
  <c r="J16" i="2"/>
  <c r="E17" i="2"/>
  <c r="J17" i="2"/>
  <c r="E19" i="2"/>
  <c r="J19" i="2"/>
  <c r="E20" i="2"/>
  <c r="J20" i="2"/>
  <c r="E21" i="2"/>
  <c r="J21" i="2"/>
  <c r="E22" i="2"/>
  <c r="J22" i="2"/>
  <c r="E23" i="2"/>
  <c r="J23" i="2"/>
  <c r="E26" i="2"/>
  <c r="J26" i="2"/>
  <c r="E24" i="2"/>
  <c r="J24" i="2"/>
  <c r="E25" i="2"/>
  <c r="J25" i="2"/>
  <c r="E27" i="2"/>
  <c r="J27" i="2"/>
  <c r="E28" i="2"/>
  <c r="J28" i="2"/>
  <c r="E29" i="2"/>
  <c r="J29" i="2"/>
  <c r="E30" i="2"/>
  <c r="J30" i="2"/>
  <c r="E31" i="2"/>
  <c r="J31" i="2"/>
  <c r="E32" i="2"/>
  <c r="J32" i="2"/>
  <c r="E33" i="2"/>
  <c r="J33" i="2"/>
  <c r="E34" i="2"/>
  <c r="J34" i="2"/>
  <c r="E35" i="2"/>
  <c r="J35" i="2"/>
  <c r="D9" i="2"/>
  <c r="J49" i="2"/>
  <c r="E49" i="2"/>
  <c r="E48" i="2"/>
  <c r="D48" i="2"/>
  <c r="D45" i="2"/>
  <c r="E47" i="2"/>
  <c r="J47" i="2"/>
  <c r="D47" i="2"/>
  <c r="D49" i="2"/>
  <c r="J52" i="2"/>
  <c r="E52" i="2"/>
  <c r="D52" i="2"/>
  <c r="J51" i="2"/>
  <c r="E51" i="2"/>
  <c r="D51" i="2"/>
  <c r="J50" i="2"/>
  <c r="E50" i="2"/>
  <c r="D50" i="2"/>
  <c r="E76" i="4"/>
  <c r="J46" i="2"/>
  <c r="E46" i="2"/>
  <c r="D46" i="2"/>
  <c r="J44" i="2"/>
  <c r="E44" i="2"/>
  <c r="D44" i="2"/>
  <c r="J43" i="2"/>
  <c r="E43" i="2"/>
  <c r="D43" i="2"/>
  <c r="J42" i="2"/>
  <c r="E42" i="2"/>
  <c r="D42" i="2"/>
  <c r="J41" i="2"/>
  <c r="E41" i="2"/>
  <c r="D41" i="2"/>
  <c r="J39" i="4"/>
  <c r="K39" i="4" s="1"/>
  <c r="L39" i="4" s="1"/>
  <c r="D39" i="4"/>
  <c r="K36" i="4"/>
  <c r="L36" i="4" s="1"/>
  <c r="F54" i="2" l="1"/>
  <c r="F54" i="9"/>
  <c r="E54" i="2"/>
  <c r="E54" i="9"/>
  <c r="I76" i="4"/>
  <c r="I54" i="2" s="1"/>
  <c r="I75" i="4"/>
  <c r="I78" i="4" s="1"/>
  <c r="F55" i="2"/>
  <c r="F55" i="9"/>
  <c r="H75" i="4"/>
  <c r="I9" i="2"/>
  <c r="H9" i="2"/>
  <c r="K9" i="2" s="1"/>
  <c r="H77" i="4"/>
  <c r="K48" i="4"/>
  <c r="K60" i="4"/>
  <c r="L60" i="4" s="1"/>
  <c r="K62" i="4"/>
  <c r="L62" i="4" s="1"/>
  <c r="K67" i="4"/>
  <c r="L67" i="4" s="1"/>
  <c r="H76" i="4"/>
  <c r="K57" i="4"/>
  <c r="L57" i="4" s="1"/>
  <c r="H46" i="2"/>
  <c r="K46" i="2" s="1"/>
  <c r="I46" i="2"/>
  <c r="H22" i="2"/>
  <c r="I22" i="2"/>
  <c r="H43" i="2"/>
  <c r="K43" i="2" s="1"/>
  <c r="I43" i="2"/>
  <c r="H52" i="2"/>
  <c r="K52" i="2" s="1"/>
  <c r="I52" i="2"/>
  <c r="H48" i="2"/>
  <c r="I48" i="2"/>
  <c r="H49" i="2"/>
  <c r="K49" i="2" s="1"/>
  <c r="I49" i="2"/>
  <c r="H33" i="2"/>
  <c r="I33" i="2"/>
  <c r="H29" i="2"/>
  <c r="I29" i="2"/>
  <c r="H24" i="2"/>
  <c r="I24" i="2"/>
  <c r="H21" i="2"/>
  <c r="I21" i="2"/>
  <c r="H42" i="2"/>
  <c r="K42" i="2" s="1"/>
  <c r="I42" i="2"/>
  <c r="H51" i="2"/>
  <c r="K51" i="2" s="1"/>
  <c r="I51" i="2"/>
  <c r="H35" i="2"/>
  <c r="I35" i="2"/>
  <c r="H31" i="2"/>
  <c r="I31" i="2"/>
  <c r="H27" i="2"/>
  <c r="I27" i="2"/>
  <c r="H23" i="2"/>
  <c r="I23" i="2"/>
  <c r="H19" i="2"/>
  <c r="I19" i="2"/>
  <c r="H34" i="2"/>
  <c r="I34" i="2"/>
  <c r="H25" i="2"/>
  <c r="I25" i="2"/>
  <c r="H41" i="2"/>
  <c r="K41" i="2" s="1"/>
  <c r="I41" i="2"/>
  <c r="H50" i="2"/>
  <c r="K50" i="2" s="1"/>
  <c r="I50" i="2"/>
  <c r="H44" i="2"/>
  <c r="K44" i="2" s="1"/>
  <c r="I44" i="2"/>
  <c r="H32" i="2"/>
  <c r="I32" i="2"/>
  <c r="H28" i="2"/>
  <c r="I28" i="2"/>
  <c r="H26" i="2"/>
  <c r="I26" i="2"/>
  <c r="H20" i="2"/>
  <c r="I20" i="2"/>
  <c r="H17" i="2"/>
  <c r="I17" i="2"/>
  <c r="H13" i="2"/>
  <c r="K13" i="2" s="1"/>
  <c r="L13" i="2" s="1"/>
  <c r="I13" i="2"/>
  <c r="H16" i="2"/>
  <c r="K16" i="2" s="1"/>
  <c r="L16" i="2" s="1"/>
  <c r="I16" i="2"/>
  <c r="H15" i="2"/>
  <c r="K15" i="2" s="1"/>
  <c r="I15" i="2"/>
  <c r="H11" i="2"/>
  <c r="K11" i="2" s="1"/>
  <c r="L11" i="2" s="1"/>
  <c r="I11" i="2"/>
  <c r="H12" i="2"/>
  <c r="K12" i="2" s="1"/>
  <c r="L12" i="2" s="1"/>
  <c r="I12" i="2"/>
  <c r="H14" i="2"/>
  <c r="K14" i="2" s="1"/>
  <c r="L14" i="2" s="1"/>
  <c r="I14" i="2"/>
  <c r="H10" i="2"/>
  <c r="K10" i="2" s="1"/>
  <c r="L10" i="2" s="1"/>
  <c r="I10" i="2"/>
  <c r="K52" i="4"/>
  <c r="K73" i="4"/>
  <c r="L73" i="4" s="1"/>
  <c r="K69" i="4"/>
  <c r="L69" i="4" s="1"/>
  <c r="K71" i="4"/>
  <c r="L71" i="4" s="1"/>
  <c r="K46" i="4"/>
  <c r="K41" i="4"/>
  <c r="L41" i="4" s="1"/>
  <c r="F78" i="4"/>
  <c r="F56" i="2" s="1"/>
  <c r="E39" i="2"/>
  <c r="H38" i="2"/>
  <c r="E36" i="2"/>
  <c r="J36" i="2"/>
  <c r="D36" i="2"/>
  <c r="J45" i="2"/>
  <c r="J48" i="2"/>
  <c r="E45" i="2"/>
  <c r="D77" i="4"/>
  <c r="D76" i="4"/>
  <c r="E77" i="4"/>
  <c r="J77" i="4"/>
  <c r="J76" i="4"/>
  <c r="J55" i="2" l="1"/>
  <c r="J55" i="9"/>
  <c r="L46" i="4"/>
  <c r="K76" i="4"/>
  <c r="D54" i="9"/>
  <c r="D54" i="2"/>
  <c r="J54" i="2"/>
  <c r="J54" i="9"/>
  <c r="I54" i="9"/>
  <c r="E55" i="2"/>
  <c r="E55" i="9"/>
  <c r="I77" i="4"/>
  <c r="D55" i="2"/>
  <c r="D55" i="9"/>
  <c r="L48" i="4"/>
  <c r="K77" i="4"/>
  <c r="H54" i="9"/>
  <c r="H55" i="2"/>
  <c r="H55" i="9"/>
  <c r="K48" i="2"/>
  <c r="L48" i="2" s="1"/>
  <c r="I36" i="2"/>
  <c r="L9" i="2"/>
  <c r="H36" i="2"/>
  <c r="K38" i="2"/>
  <c r="L38" i="2" s="1"/>
  <c r="H39" i="2"/>
  <c r="K39" i="2" s="1"/>
  <c r="L39" i="2" s="1"/>
  <c r="L52" i="4"/>
  <c r="K75" i="4"/>
  <c r="L75" i="4" s="1"/>
  <c r="L51" i="2"/>
  <c r="K25" i="2"/>
  <c r="L25" i="2" s="1"/>
  <c r="K19" i="2"/>
  <c r="L19" i="2" s="1"/>
  <c r="K27" i="2"/>
  <c r="L27" i="2" s="1"/>
  <c r="K28" i="2"/>
  <c r="L28" i="2" s="1"/>
  <c r="K20" i="2"/>
  <c r="L20" i="2" s="1"/>
  <c r="K22" i="2"/>
  <c r="L22" i="2" s="1"/>
  <c r="K35" i="2"/>
  <c r="L35" i="2" s="1"/>
  <c r="L41" i="2"/>
  <c r="K34" i="2"/>
  <c r="L34" i="2" s="1"/>
  <c r="K33" i="2"/>
  <c r="L33" i="2" s="1"/>
  <c r="L42" i="2"/>
  <c r="K31" i="2"/>
  <c r="L31" i="2" s="1"/>
  <c r="L52" i="2"/>
  <c r="L50" i="2"/>
  <c r="K29" i="2"/>
  <c r="L29" i="2" s="1"/>
  <c r="K21" i="2"/>
  <c r="L21" i="2" s="1"/>
  <c r="H78" i="4"/>
  <c r="H53" i="2"/>
  <c r="L44" i="2"/>
  <c r="K23" i="2"/>
  <c r="L23" i="2" s="1"/>
  <c r="K26" i="2"/>
  <c r="L26" i="2" s="1"/>
  <c r="K24" i="2"/>
  <c r="L24" i="2" s="1"/>
  <c r="H45" i="2"/>
  <c r="K45" i="2" s="1"/>
  <c r="I45" i="2"/>
  <c r="L49" i="2"/>
  <c r="I53" i="2"/>
  <c r="I56" i="2"/>
  <c r="H54" i="2"/>
  <c r="L43" i="2"/>
  <c r="K32" i="2"/>
  <c r="L32" i="2" s="1"/>
  <c r="L46" i="2"/>
  <c r="K17" i="2"/>
  <c r="L17" i="2" s="1"/>
  <c r="L15" i="2"/>
  <c r="D78" i="4"/>
  <c r="D56" i="2" s="1"/>
  <c r="E78" i="4"/>
  <c r="E56" i="2" s="1"/>
  <c r="E53" i="2"/>
  <c r="J78" i="4"/>
  <c r="J56" i="2" s="1"/>
  <c r="J53" i="2"/>
  <c r="L77" i="4" l="1"/>
  <c r="L55" i="2" s="1"/>
  <c r="K55" i="9"/>
  <c r="L55" i="9" s="1"/>
  <c r="K55" i="2"/>
  <c r="K54" i="9"/>
  <c r="L54" i="9" s="1"/>
  <c r="K54" i="2"/>
  <c r="K78" i="4"/>
  <c r="L78" i="4" s="1"/>
  <c r="L56" i="2" s="1"/>
  <c r="L76" i="4"/>
  <c r="L54" i="2" s="1"/>
  <c r="I55" i="9"/>
  <c r="I55" i="2"/>
  <c r="L45" i="2"/>
  <c r="L53" i="2"/>
  <c r="H56" i="2"/>
  <c r="K36" i="2"/>
  <c r="L36" i="2" s="1"/>
  <c r="K53" i="2"/>
  <c r="K5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BD/PAB</author>
  </authors>
  <commentList>
    <comment ref="N52" authorId="0" shapeId="0" xr:uid="{FA992A1E-AAF5-42DB-8C87-B7233107D5DD}">
      <text>
        <r>
          <rPr>
            <b/>
            <sz val="9"/>
            <color indexed="81"/>
            <rFont val="Tahoma"/>
            <family val="2"/>
          </rPr>
          <t>BD/PAB:</t>
        </r>
        <r>
          <rPr>
            <sz val="9"/>
            <color indexed="81"/>
            <rFont val="Tahoma"/>
            <family val="2"/>
          </rPr>
          <t xml:space="preserve">
41.76
</t>
        </r>
      </text>
    </comment>
    <comment ref="O52" authorId="0" shapeId="0" xr:uid="{3309EA96-6B8A-462C-9C43-15D52B300ED9}">
      <text>
        <r>
          <rPr>
            <b/>
            <sz val="9"/>
            <color indexed="81"/>
            <rFont val="Tahoma"/>
            <family val="2"/>
          </rPr>
          <t>BD/PAB:</t>
        </r>
        <r>
          <rPr>
            <sz val="9"/>
            <color indexed="81"/>
            <rFont val="Tahoma"/>
            <family val="2"/>
          </rPr>
          <t xml:space="preserve">
54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BD/PAB</author>
  </authors>
  <commentList>
    <comment ref="G10" authorId="0" shapeId="0" xr:uid="{98C2D62E-F75F-4366-8CFD-72150DB5AE9F}">
      <text>
        <r>
          <rPr>
            <b/>
            <sz val="9"/>
            <color indexed="81"/>
            <rFont val="Tahoma"/>
            <family val="2"/>
          </rPr>
          <t>BD/PAB:</t>
        </r>
        <r>
          <rPr>
            <sz val="9"/>
            <color indexed="81"/>
            <rFont val="Tahoma"/>
            <family val="2"/>
          </rPr>
          <t xml:space="preserve">
16</t>
        </r>
      </text>
    </comment>
    <comment ref="E11" authorId="0" shapeId="0" xr:uid="{F6F0916E-0132-478F-BC2C-D46736A9DF13}">
      <text>
        <r>
          <rPr>
            <b/>
            <sz val="9"/>
            <color indexed="81"/>
            <rFont val="Tahoma"/>
            <family val="2"/>
          </rPr>
          <t>BD/PAB:</t>
        </r>
        <r>
          <rPr>
            <sz val="9"/>
            <color indexed="81"/>
            <rFont val="Tahoma"/>
            <family val="2"/>
          </rPr>
          <t xml:space="preserve">
9.50
</t>
        </r>
      </text>
    </comment>
    <comment ref="J11" authorId="0" shapeId="0" xr:uid="{AB0459AF-9D5D-4BC1-87A2-34BB23CBBCF9}">
      <text>
        <r>
          <rPr>
            <b/>
            <sz val="9"/>
            <color indexed="81"/>
            <rFont val="Tahoma"/>
            <family val="2"/>
          </rPr>
          <t>BD/PAB:</t>
        </r>
        <r>
          <rPr>
            <sz val="9"/>
            <color indexed="81"/>
            <rFont val="Tahoma"/>
            <family val="2"/>
          </rPr>
          <t xml:space="preserve">
15.50
</t>
        </r>
      </text>
    </comment>
    <comment ref="J12" authorId="0" shapeId="0" xr:uid="{C7017246-58E2-4760-92C9-3DAC4F12B98F}">
      <text>
        <r>
          <rPr>
            <b/>
            <sz val="9"/>
            <color indexed="81"/>
            <rFont val="Tahoma"/>
            <family val="2"/>
          </rPr>
          <t>BD/PAB:</t>
        </r>
        <r>
          <rPr>
            <sz val="9"/>
            <color indexed="81"/>
            <rFont val="Tahoma"/>
            <family val="2"/>
          </rPr>
          <t xml:space="preserve">
goes above
</t>
        </r>
      </text>
    </comment>
    <comment ref="E23" authorId="0" shapeId="0" xr:uid="{C611B1A1-6D18-4E10-8961-6FD56D89EFDF}">
      <text>
        <r>
          <rPr>
            <b/>
            <sz val="9"/>
            <color indexed="81"/>
            <rFont val="Tahoma"/>
            <family val="2"/>
          </rPr>
          <t>BD/PAB:</t>
        </r>
        <r>
          <rPr>
            <sz val="9"/>
            <color indexed="81"/>
            <rFont val="Tahoma"/>
            <family val="2"/>
          </rPr>
          <t xml:space="preserve">
34.18
</t>
        </r>
      </text>
    </comment>
    <comment ref="D34" authorId="0" shapeId="0" xr:uid="{800435D1-A10D-4B07-BD10-6F312EE48673}">
      <text>
        <r>
          <rPr>
            <b/>
            <sz val="9"/>
            <color indexed="81"/>
            <rFont val="Tahoma"/>
            <family val="2"/>
          </rPr>
          <t>BD/PAB:</t>
        </r>
        <r>
          <rPr>
            <sz val="9"/>
            <color indexed="81"/>
            <rFont val="Tahoma"/>
            <family val="2"/>
          </rPr>
          <t xml:space="preserve">
1..50
</t>
        </r>
      </text>
    </comment>
    <comment ref="F34" authorId="0" shapeId="0" xr:uid="{3F877233-36D8-4263-A5E9-CBAB7F3F447B}">
      <text>
        <r>
          <rPr>
            <b/>
            <sz val="9"/>
            <color indexed="81"/>
            <rFont val="Tahoma"/>
            <family val="2"/>
          </rPr>
          <t>BD/PAB:</t>
        </r>
        <r>
          <rPr>
            <sz val="9"/>
            <color indexed="81"/>
            <rFont val="Tahoma"/>
            <family val="2"/>
          </rPr>
          <t xml:space="preserve">
zero</t>
        </r>
      </text>
    </comment>
    <comment ref="M53" authorId="0" shapeId="0" xr:uid="{CF0E5E36-C5AD-40FC-9F2A-B4CCDC68B938}">
      <text>
        <r>
          <rPr>
            <b/>
            <sz val="9"/>
            <color indexed="81"/>
            <rFont val="Tahoma"/>
            <family val="2"/>
          </rPr>
          <t>BD/PAB:</t>
        </r>
        <r>
          <rPr>
            <sz val="9"/>
            <color indexed="81"/>
            <rFont val="Tahoma"/>
            <family val="2"/>
          </rPr>
          <t xml:space="preserve">
67
</t>
        </r>
      </text>
    </comment>
    <comment ref="N53" authorId="0" shapeId="0" xr:uid="{97388A4B-BB27-4CE2-B1D4-33C63CFE160C}">
      <text>
        <r>
          <rPr>
            <b/>
            <sz val="9"/>
            <color indexed="81"/>
            <rFont val="Tahoma"/>
            <family val="2"/>
          </rPr>
          <t>BD/PAB:</t>
        </r>
        <r>
          <rPr>
            <sz val="9"/>
            <color indexed="81"/>
            <rFont val="Tahoma"/>
            <family val="2"/>
          </rPr>
          <t xml:space="preserve">
68
</t>
        </r>
      </text>
    </comment>
  </commentList>
</comments>
</file>

<file path=xl/sharedStrings.xml><?xml version="1.0" encoding="utf-8"?>
<sst xmlns="http://schemas.openxmlformats.org/spreadsheetml/2006/main" count="633" uniqueCount="173">
  <si>
    <t>NATIONAL SCIENCE FOUNDATION</t>
  </si>
  <si>
    <t>NSF PROGRAMS TO BROADEN PARTICIPATION</t>
  </si>
  <si>
    <t>(Dollars in Millions)</t>
  </si>
  <si>
    <t>Focused Programs</t>
  </si>
  <si>
    <t>ADVANCE</t>
  </si>
  <si>
    <t>Alliances for Graduate Education &amp; the Professoriate (AGEP)</t>
  </si>
  <si>
    <t>AGEP Graduate Research Supplements (AGEP-GRS)</t>
  </si>
  <si>
    <t>RRA</t>
  </si>
  <si>
    <t>Broadening Participation in Biology Fellowships</t>
  </si>
  <si>
    <t>Broadening Participation in Engineering (BPE)</t>
  </si>
  <si>
    <t>CISE Education and Workforce</t>
  </si>
  <si>
    <t>CISE-MSI Research Expansion Program</t>
  </si>
  <si>
    <t>Disability and Rehabilitation Engineering (DARE)</t>
  </si>
  <si>
    <t>HBCU Excellence in Research (HBCU-EiR)</t>
  </si>
  <si>
    <t>Louis Stokes Alliances for Minority Participation (LSAMP)</t>
  </si>
  <si>
    <t>SBE Build and Broaden</t>
  </si>
  <si>
    <t>Science of Broadening Participation</t>
  </si>
  <si>
    <t>Tribal Colleges &amp; Universities Program (TCUP)</t>
  </si>
  <si>
    <t xml:space="preserve">Subtotal, Focused Programs </t>
  </si>
  <si>
    <t>Geographic Diversity Programs</t>
  </si>
  <si>
    <t>EPSCoR</t>
  </si>
  <si>
    <t xml:space="preserve">Subtotal, Geographic Diversity Programs </t>
  </si>
  <si>
    <t>Emphasis Programs</t>
  </si>
  <si>
    <t>Advancing Informal STEM Learning (AISL)</t>
  </si>
  <si>
    <t>Computer Science for All (CSforAll)</t>
  </si>
  <si>
    <t>CyberTraining</t>
  </si>
  <si>
    <t>Discovery Research PreK-12 (DRK-12)</t>
  </si>
  <si>
    <t>Graduate Research Fellowship Program (GRFP)</t>
  </si>
  <si>
    <t>Improving Undergraduate STEM Education (IUSE)</t>
  </si>
  <si>
    <t>International Research Experiences for Students (IRES)</t>
  </si>
  <si>
    <t xml:space="preserve"> </t>
  </si>
  <si>
    <t>Robert Noyce Teacher Scholarship Program (NOYCE)</t>
  </si>
  <si>
    <t>Subtotal, Emphasis Programs</t>
  </si>
  <si>
    <t>Subtotal, Research and Related Activities</t>
  </si>
  <si>
    <t>EDU</t>
  </si>
  <si>
    <r>
      <t>Career-Life Balance (CLB)</t>
    </r>
    <r>
      <rPr>
        <vertAlign val="superscript"/>
        <sz val="10"/>
        <rFont val="Open Sans"/>
      </rPr>
      <t>2</t>
    </r>
  </si>
  <si>
    <t>Centers of Research Excellence in Science &amp; Technology (CREST)</t>
  </si>
  <si>
    <t>CISE Graduate Fellowships (CSGrad4US)</t>
  </si>
  <si>
    <t>Eddie Bernice Johnson INCLUDES Initiative (NSF INCLUDES)</t>
  </si>
  <si>
    <r>
      <t>Excellence Awards in Science &amp; Engineering (EASE)</t>
    </r>
    <r>
      <rPr>
        <vertAlign val="superscript"/>
        <sz val="10"/>
        <rFont val="Open Sans"/>
      </rPr>
      <t>3</t>
    </r>
  </si>
  <si>
    <t>Growing Research Access for Nationally Transformative Equity and Diversity (GRANTED)</t>
  </si>
  <si>
    <t>Historically Black Colleges &amp; Universities Undergrad Prog (HBCU-UP)</t>
  </si>
  <si>
    <t>MPS Ascending Postdoctoral Research Fellowships (MPS-Acend)</t>
  </si>
  <si>
    <t>MPS Partnerships for Research &amp; Education</t>
  </si>
  <si>
    <r>
      <t>NSF Scholarships in STEM (S-STEM)</t>
    </r>
    <r>
      <rPr>
        <vertAlign val="superscript"/>
        <sz val="10"/>
        <rFont val="Open Sans"/>
      </rPr>
      <t>4</t>
    </r>
  </si>
  <si>
    <t>Research and Mentoring for Postbaccalaureates in Biological Sciences (RaMP)</t>
  </si>
  <si>
    <t>SBE Postdoctoral Research Fellowships-Broadening Participation</t>
  </si>
  <si>
    <t>EDU/RRA</t>
  </si>
  <si>
    <t>EDU Core Research</t>
  </si>
  <si>
    <t>Faculty Early Career Development Program (CAREER)</t>
  </si>
  <si>
    <r>
      <t>H1-B: Innovative Technology Experiences for Students &amp; Teachers (ITEST)</t>
    </r>
    <r>
      <rPr>
        <vertAlign val="superscript"/>
        <sz val="10"/>
        <rFont val="Open Sans"/>
      </rPr>
      <t>4</t>
    </r>
  </si>
  <si>
    <t>Research Experiences for Teachers (RET) Sites in BIO, CISE, ENG</t>
  </si>
  <si>
    <t>Research Experiences for Undergraduates (REU) - Sites and Supplements</t>
  </si>
  <si>
    <r>
      <t>Subtotal, STEM Education</t>
    </r>
    <r>
      <rPr>
        <b/>
        <vertAlign val="superscript"/>
        <sz val="10"/>
        <rFont val="Open Sans"/>
      </rPr>
      <t>2</t>
    </r>
  </si>
  <si>
    <r>
      <t>Total, Broadening Participation Programs</t>
    </r>
    <r>
      <rPr>
        <b/>
        <vertAlign val="superscript"/>
        <sz val="10"/>
        <color theme="1"/>
        <rFont val="Open Sans"/>
      </rPr>
      <t>2</t>
    </r>
  </si>
  <si>
    <r>
      <rPr>
        <vertAlign val="superscript"/>
        <sz val="9"/>
        <color theme="1"/>
        <rFont val="Open Sans"/>
      </rPr>
      <t xml:space="preserve">2 </t>
    </r>
    <r>
      <rPr>
        <sz val="9"/>
        <color theme="1"/>
        <rFont val="Open Sans"/>
      </rPr>
      <t>Summary totals exclude H1-B Visa funded programs (S-STEM and ITEST).</t>
    </r>
  </si>
  <si>
    <t>FY 2024 
Request</t>
  </si>
  <si>
    <r>
      <rPr>
        <vertAlign val="superscript"/>
        <sz val="9"/>
        <color theme="1"/>
        <rFont val="Open Sans"/>
      </rPr>
      <t>1</t>
    </r>
    <r>
      <rPr>
        <sz val="9"/>
        <color theme="1"/>
        <rFont val="Open Sans"/>
      </rPr>
      <t>FY 2022 Actual levels do not include ARP funds.</t>
    </r>
  </si>
  <si>
    <t>Resch Experiences for Teachers (RET) Sites in BIO, CISE, ENG</t>
  </si>
  <si>
    <t>Resch Experiences for Undergrads (REU) - Sites and Supplements</t>
  </si>
  <si>
    <r>
      <t>H1-B: Innovative Tech Experiences for Students &amp; Teachers (ITEST)</t>
    </r>
    <r>
      <rPr>
        <vertAlign val="superscript"/>
        <sz val="10"/>
        <rFont val="Open Sans"/>
      </rPr>
      <t>4</t>
    </r>
  </si>
  <si>
    <t>Resch and Mentoring for Postbaccalaureates in Biological Sciences (RaMP)</t>
  </si>
  <si>
    <t>[243.70]</t>
  </si>
  <si>
    <t>[25.15]</t>
  </si>
  <si>
    <t>FY 2023
Estimate Division B</t>
  </si>
  <si>
    <t>FY 2023
 CP Base (Division B)</t>
  </si>
  <si>
    <t>FY 2023 
CP Base 
(Division N)</t>
  </si>
  <si>
    <t>FY 2024 Request</t>
  </si>
  <si>
    <r>
      <t>FY 2022
Actuals</t>
    </r>
    <r>
      <rPr>
        <vertAlign val="superscript"/>
        <sz val="10"/>
        <color theme="1"/>
        <rFont val="Open Sans"/>
      </rPr>
      <t>1</t>
    </r>
  </si>
  <si>
    <t>Amount</t>
  </si>
  <si>
    <t>Percent</t>
  </si>
  <si>
    <t>Change Over 
FY 2023 Base (Divs B+N)</t>
  </si>
  <si>
    <t xml:space="preserve"> FY 2023 
Base Total </t>
  </si>
  <si>
    <r>
      <rPr>
        <vertAlign val="superscript"/>
        <sz val="9"/>
        <color theme="1"/>
        <rFont val="Open Sans"/>
      </rPr>
      <t>2</t>
    </r>
    <r>
      <rPr>
        <sz val="9"/>
        <color theme="1"/>
        <rFont val="Open Sans"/>
      </rPr>
      <t xml:space="preserve"> NSF continues to support the Career-Life Balance (CLB) Initiative through supplemental funding to active NSF awards. In general, CLB funding will be reported annually as part of NSF’s actual obligations.</t>
    </r>
  </si>
  <si>
    <r>
      <rPr>
        <vertAlign val="superscript"/>
        <sz val="9"/>
        <color theme="1"/>
        <rFont val="Open Sans"/>
      </rPr>
      <t>3</t>
    </r>
    <r>
      <rPr>
        <sz val="9"/>
        <color theme="1"/>
        <rFont val="Open Sans"/>
      </rPr>
      <t xml:space="preserve"> The Excellence Awards in Science and Engineering (EASE) program is comprised of both Presidential Awards for Excellence in Science, Math and Engineering Mentoring and Presidential Awards for Excellence in Mathematics and Science Teaching.</t>
    </r>
  </si>
  <si>
    <r>
      <rPr>
        <vertAlign val="superscript"/>
        <sz val="9"/>
        <color theme="1"/>
        <rFont val="Open Sans"/>
      </rPr>
      <t>4</t>
    </r>
    <r>
      <rPr>
        <sz val="9"/>
        <color theme="1"/>
        <rFont val="Open Sans"/>
      </rPr>
      <t xml:space="preserve"> NSF Scholarships in Science, Technology, Engineering, and Mathematics (S-STEM) and Innovative Technology Experiences for Students and Teachers (ITEST) are H1B Visa funded programs. Funding levels are excluded from discretionary funding totals displayed above.</t>
    </r>
  </si>
  <si>
    <r>
      <t>Subtotal, STEM Education</t>
    </r>
    <r>
      <rPr>
        <b/>
        <vertAlign val="superscript"/>
        <sz val="10"/>
        <rFont val="Open Sans"/>
      </rPr>
      <t>5</t>
    </r>
  </si>
  <si>
    <r>
      <t>Total, Broadening Participation Programs</t>
    </r>
    <r>
      <rPr>
        <b/>
        <vertAlign val="superscript"/>
        <sz val="10"/>
        <color theme="1"/>
        <rFont val="Open Sans"/>
      </rPr>
      <t>5</t>
    </r>
  </si>
  <si>
    <t>H1 B Calucation to be plugged in above with brackets</t>
  </si>
  <si>
    <t>FY 2023 
Base Total 
(Divs B+N)</t>
  </si>
  <si>
    <t xml:space="preserve">FY 2023
Base
Division N </t>
  </si>
  <si>
    <t>FY 2023 Division N CHIPS +</t>
  </si>
  <si>
    <r>
      <t>NSF Scholarships in STEM (S-STEM)</t>
    </r>
    <r>
      <rPr>
        <vertAlign val="superscript"/>
        <sz val="10"/>
        <rFont val="Open Sans"/>
      </rPr>
      <t>4</t>
    </r>
    <r>
      <rPr>
        <sz val="10"/>
        <rFont val="Open Sans"/>
      </rPr>
      <t xml:space="preserve"> (H-1B)</t>
    </r>
  </si>
  <si>
    <t>IUSE: Hispanic Serving Institutions (HSI) Program</t>
  </si>
  <si>
    <r>
      <t xml:space="preserve">Hispanic Serving Institutions (HSI) Program </t>
    </r>
    <r>
      <rPr>
        <i/>
        <sz val="10"/>
        <rFont val="Open Sans"/>
      </rPr>
      <t>(IUSE)</t>
    </r>
  </si>
  <si>
    <t>[144.41]</t>
  </si>
  <si>
    <t>[34.80]</t>
  </si>
  <si>
    <t>[119.15]</t>
  </si>
  <si>
    <t>[28.71]</t>
  </si>
  <si>
    <t>[-6.09]</t>
  </si>
  <si>
    <t>N/A</t>
  </si>
  <si>
    <t xml:space="preserve"> FY 2023 
CP Total</t>
  </si>
  <si>
    <t>Change Over 
FY 2023 CP Base</t>
  </si>
  <si>
    <r>
      <rPr>
        <vertAlign val="superscript"/>
        <sz val="9"/>
        <color theme="1"/>
        <rFont val="Open Sans"/>
      </rPr>
      <t xml:space="preserve">5 </t>
    </r>
    <r>
      <rPr>
        <sz val="9"/>
        <color theme="1"/>
        <rFont val="Open Sans"/>
      </rPr>
      <t>Summary totals exclude H1-B Visa funded programs (S-STEM and ITEST).</t>
    </r>
  </si>
  <si>
    <r>
      <rPr>
        <strike/>
        <vertAlign val="superscript"/>
        <sz val="9"/>
        <color theme="1"/>
        <rFont val="Open Sans"/>
      </rPr>
      <t>1</t>
    </r>
    <r>
      <rPr>
        <strike/>
        <sz val="9"/>
        <color theme="1"/>
        <rFont val="Open Sans"/>
      </rPr>
      <t>FY 2022 Actual levels do not include ARP funds.</t>
    </r>
  </si>
  <si>
    <r>
      <rPr>
        <strike/>
        <vertAlign val="superscript"/>
        <sz val="9"/>
        <color theme="1"/>
        <rFont val="Open Sans"/>
      </rPr>
      <t>2</t>
    </r>
    <r>
      <rPr>
        <strike/>
        <sz val="9"/>
        <color theme="1"/>
        <rFont val="Open Sans"/>
      </rPr>
      <t xml:space="preserve"> NSF continues to support the Career-Life Balance (CLB) Initiative through supplemental funding to active NSF awards. In general, CLB funding will be reported annually as part of NSF’s actual obligations.</t>
    </r>
  </si>
  <si>
    <r>
      <rPr>
        <strike/>
        <vertAlign val="superscript"/>
        <sz val="9"/>
        <color theme="1"/>
        <rFont val="Open Sans"/>
      </rPr>
      <t>3</t>
    </r>
    <r>
      <rPr>
        <strike/>
        <sz val="9"/>
        <color theme="1"/>
        <rFont val="Open Sans"/>
      </rPr>
      <t xml:space="preserve"> The Excellence Awards in Science and Engineering (EASE) program is comprised of both Presidential Awards for Excellence in Science, Math and Engineering Mentoring and Presidential Awards for Excellence in Mathematics and Science Teaching.</t>
    </r>
  </si>
  <si>
    <r>
      <rPr>
        <strike/>
        <vertAlign val="superscript"/>
        <sz val="9"/>
        <color theme="1"/>
        <rFont val="Open Sans"/>
      </rPr>
      <t>4</t>
    </r>
    <r>
      <rPr>
        <strike/>
        <sz val="9"/>
        <color theme="1"/>
        <rFont val="Open Sans"/>
      </rPr>
      <t xml:space="preserve"> NSF Scholarships in Science, Technology, Engineering, and Mathematics (S-STEM) and Innovative Technology Experiences for Students and Teachers (ITEST) are H-1B Visa funded programs. Funding levels are excluded from discretionary funding totals displayed above.</t>
    </r>
  </si>
  <si>
    <t xml:space="preserve">Change Over 
FY 2023 Base </t>
  </si>
  <si>
    <t>FY 2023
Estimate Base</t>
  </si>
  <si>
    <t>Base</t>
  </si>
  <si>
    <t>CHIPS and Science</t>
  </si>
  <si>
    <t xml:space="preserve">Disaster Relief 
Supplemental </t>
  </si>
  <si>
    <t>FY 2024 BUDGET REQUEST TO CONGRESS</t>
  </si>
  <si>
    <r>
      <t>FY 2022
Actuals</t>
    </r>
    <r>
      <rPr>
        <strike/>
        <vertAlign val="superscript"/>
        <sz val="10"/>
        <color theme="1"/>
        <rFont val="Open Sans"/>
      </rPr>
      <t>1</t>
    </r>
  </si>
  <si>
    <r>
      <t>FY 2023
 CHIPS</t>
    </r>
    <r>
      <rPr>
        <strike/>
        <vertAlign val="superscript"/>
        <sz val="10"/>
        <color theme="1"/>
        <rFont val="Open Sans"/>
      </rPr>
      <t xml:space="preserve"> +</t>
    </r>
    <r>
      <rPr>
        <strike/>
        <sz val="10"/>
        <color theme="1"/>
        <rFont val="Open Sans"/>
      </rPr>
      <t xml:space="preserve"> 
(Division N)</t>
    </r>
  </si>
  <si>
    <r>
      <t>Career-Life Balance (CLB)</t>
    </r>
    <r>
      <rPr>
        <strike/>
        <vertAlign val="superscript"/>
        <sz val="10"/>
        <rFont val="Open Sans"/>
      </rPr>
      <t>2</t>
    </r>
  </si>
  <si>
    <r>
      <t>Excellence Awards in Science &amp; Engineering (EASE)</t>
    </r>
    <r>
      <rPr>
        <strike/>
        <vertAlign val="superscript"/>
        <sz val="10"/>
        <rFont val="Open Sans"/>
      </rPr>
      <t>3</t>
    </r>
  </si>
  <si>
    <r>
      <t>NSF Scholarships in STEM (S-STEM)</t>
    </r>
    <r>
      <rPr>
        <strike/>
        <vertAlign val="superscript"/>
        <sz val="10"/>
        <rFont val="Open Sans"/>
      </rPr>
      <t>4</t>
    </r>
  </si>
  <si>
    <r>
      <t>H-1B: Innovative Tech Experiences for Students &amp; Teachers (ITEST)</t>
    </r>
    <r>
      <rPr>
        <strike/>
        <vertAlign val="superscript"/>
        <sz val="10"/>
        <rFont val="Open Sans"/>
      </rPr>
      <t>2</t>
    </r>
  </si>
  <si>
    <r>
      <t>Subtotal, STEM Education</t>
    </r>
    <r>
      <rPr>
        <b/>
        <strike/>
        <vertAlign val="superscript"/>
        <sz val="10"/>
        <rFont val="Open Sans"/>
      </rPr>
      <t>2</t>
    </r>
  </si>
  <si>
    <r>
      <t>Total, Broadening Participation Programs</t>
    </r>
    <r>
      <rPr>
        <b/>
        <strike/>
        <vertAlign val="superscript"/>
        <sz val="10"/>
        <color theme="1"/>
        <rFont val="Open Sans"/>
      </rPr>
      <t>2</t>
    </r>
  </si>
  <si>
    <r>
      <rPr>
        <strike/>
        <vertAlign val="superscript"/>
        <sz val="9"/>
        <color theme="1"/>
        <rFont val="Open Sans"/>
      </rPr>
      <t xml:space="preserve">2 </t>
    </r>
    <r>
      <rPr>
        <strike/>
        <sz val="9"/>
        <color theme="1"/>
        <rFont val="Open Sans"/>
      </rPr>
      <t>Summary totals exclude H-1B Visa funded programs (S-STEM and ITEST).</t>
    </r>
  </si>
  <si>
    <r>
      <rPr>
        <vertAlign val="superscript"/>
        <sz val="9"/>
        <color theme="1"/>
        <rFont val="Open Sans"/>
      </rPr>
      <t xml:space="preserve">1 </t>
    </r>
    <r>
      <rPr>
        <sz val="9"/>
        <color theme="1"/>
        <rFont val="Open Sans"/>
      </rPr>
      <t>FY 2022 Actual levels do not include ARP funds.</t>
    </r>
  </si>
  <si>
    <r>
      <rPr>
        <vertAlign val="superscript"/>
        <sz val="9"/>
        <color theme="1"/>
        <rFont val="Open Sans"/>
      </rPr>
      <t>3</t>
    </r>
    <r>
      <rPr>
        <sz val="9"/>
        <color theme="1"/>
        <rFont val="Open Sans"/>
      </rPr>
      <t xml:space="preserve"> EASEcomprises both Presidential Awards for Excellence in Science, Math, and Engineering Mentoring and Presidential Awards for Excellence in Mathematics and Science Teaching.</t>
    </r>
  </si>
  <si>
    <r>
      <rPr>
        <vertAlign val="superscript"/>
        <sz val="9"/>
        <color theme="1"/>
        <rFont val="Open Sans"/>
      </rPr>
      <t>4</t>
    </r>
    <r>
      <rPr>
        <sz val="9"/>
        <color theme="1"/>
        <rFont val="Open Sans"/>
      </rPr>
      <t xml:space="preserve"> S-STEM and ITEST are H1B Visa funded programs. Funding levels are excluded from discretionary funding totals displayed above.</t>
    </r>
  </si>
  <si>
    <r>
      <rPr>
        <vertAlign val="superscript"/>
        <sz val="9"/>
        <color theme="1"/>
        <rFont val="Open Sans"/>
      </rPr>
      <t>1</t>
    </r>
    <r>
      <rPr>
        <sz val="9"/>
        <color theme="1"/>
        <rFont val="Open Sans"/>
      </rPr>
      <t>FY 2022 Actual levels do not include funds provided by the American Rescue Plan supplemental appropriation.</t>
    </r>
  </si>
  <si>
    <t>Growing Resch Access for Nation'ly Transformative Equity &amp; Diversity (GRANTED)</t>
  </si>
  <si>
    <t>Actuals</t>
  </si>
  <si>
    <t>FY23 Base</t>
  </si>
  <si>
    <t>FY23 DRS Base</t>
  </si>
  <si>
    <t>FY23 DRS CHIPS</t>
  </si>
  <si>
    <t>FY24</t>
  </si>
  <si>
    <t>FY22 
Actuals</t>
  </si>
  <si>
    <t>[34.79]</t>
  </si>
  <si>
    <t>FY24 Req</t>
  </si>
  <si>
    <t>FY23 D Base</t>
  </si>
  <si>
    <t>FY23 D CHIPS</t>
  </si>
  <si>
    <t xml:space="preserve">  </t>
  </si>
  <si>
    <t xml:space="preserve"> FY 2023 
Estimate Total</t>
  </si>
  <si>
    <r>
      <t>Career-Life Balance (CLB)</t>
    </r>
    <r>
      <rPr>
        <vertAlign val="superscript"/>
        <sz val="10"/>
        <color theme="1"/>
        <rFont val="Open Sans"/>
      </rPr>
      <t>2</t>
    </r>
  </si>
  <si>
    <r>
      <t>Excellence Awards in Science &amp; Engineering (EASE)</t>
    </r>
    <r>
      <rPr>
        <vertAlign val="superscript"/>
        <sz val="10"/>
        <color theme="1"/>
        <rFont val="Open Sans"/>
      </rPr>
      <t>3</t>
    </r>
  </si>
  <si>
    <r>
      <t>NSF Scholarships in STEM (S-STEM)</t>
    </r>
    <r>
      <rPr>
        <vertAlign val="superscript"/>
        <sz val="10"/>
        <color theme="1"/>
        <rFont val="Open Sans"/>
      </rPr>
      <t>4</t>
    </r>
  </si>
  <si>
    <r>
      <t>H1-B: Innovative Tech Experiences for Students &amp; Teachers (ITEST)</t>
    </r>
    <r>
      <rPr>
        <vertAlign val="superscript"/>
        <sz val="10"/>
        <color theme="1"/>
        <rFont val="Open Sans"/>
      </rPr>
      <t>4</t>
    </r>
  </si>
  <si>
    <r>
      <t>Total, Broadening Participation Programs</t>
    </r>
    <r>
      <rPr>
        <vertAlign val="superscript"/>
        <sz val="10"/>
        <color theme="1"/>
        <rFont val="Open Sans"/>
      </rPr>
      <t>2</t>
    </r>
  </si>
  <si>
    <t>total less SBIR/STTR</t>
  </si>
  <si>
    <t>delta</t>
  </si>
  <si>
    <r>
      <t>Subtotal, STEM Education</t>
    </r>
    <r>
      <rPr>
        <b/>
        <strike/>
        <vertAlign val="superscript"/>
        <sz val="10"/>
        <color rgb="FFFF0000"/>
        <rFont val="Open Sans"/>
      </rPr>
      <t>2</t>
    </r>
  </si>
  <si>
    <t>ExpandAI</t>
  </si>
  <si>
    <t>ExpandQIS</t>
  </si>
  <si>
    <t>TBD</t>
  </si>
  <si>
    <t>FY 2023 
Estimate Total</t>
  </si>
  <si>
    <t>ExpandQISE</t>
  </si>
  <si>
    <t>FY 2025
Request</t>
  </si>
  <si>
    <t>[26.09]</t>
  </si>
  <si>
    <t>Account</t>
  </si>
  <si>
    <t>Percent Applied</t>
  </si>
  <si>
    <t>FY 2025 BUDGET REQUEST TO CONGRESS</t>
  </si>
  <si>
    <t>[104.20]</t>
  </si>
  <si>
    <t>FY 2024
(TBD)</t>
  </si>
  <si>
    <r>
      <t>FY 2023
Base
Plan</t>
    </r>
    <r>
      <rPr>
        <b/>
        <vertAlign val="superscript"/>
        <sz val="10"/>
        <color theme="1"/>
        <rFont val="Open Sans"/>
      </rPr>
      <t>1</t>
    </r>
  </si>
  <si>
    <r>
      <t>Focused Programs</t>
    </r>
    <r>
      <rPr>
        <vertAlign val="superscript"/>
        <sz val="10"/>
        <color theme="1"/>
        <rFont val="Open Sans"/>
      </rPr>
      <t>2</t>
    </r>
  </si>
  <si>
    <r>
      <t>NSF Scholarships in STEM (S-STEM)</t>
    </r>
    <r>
      <rPr>
        <vertAlign val="superscript"/>
        <sz val="10"/>
        <color theme="1"/>
        <rFont val="Open Sans"/>
      </rPr>
      <t>2</t>
    </r>
  </si>
  <si>
    <r>
      <rPr>
        <vertAlign val="superscript"/>
        <sz val="9"/>
        <color theme="1"/>
        <rFont val="Open Sans"/>
      </rPr>
      <t xml:space="preserve">2 </t>
    </r>
    <r>
      <rPr>
        <sz val="9"/>
        <color theme="1"/>
        <rFont val="Open Sans"/>
      </rPr>
      <t>Totals exclude H-1B Visa funded programs (S-STEM and ITEST).</t>
    </r>
  </si>
  <si>
    <t>SBE Postdoctoral Research Fellowships-Broadening Participation (SPRF-BP)</t>
  </si>
  <si>
    <t>[-40.21]</t>
  </si>
  <si>
    <t>[-27.8%]</t>
  </si>
  <si>
    <r>
      <t>Emphasis Programs</t>
    </r>
    <r>
      <rPr>
        <vertAlign val="superscript"/>
        <sz val="10"/>
        <rFont val="Open Sans"/>
      </rPr>
      <t>2</t>
    </r>
  </si>
  <si>
    <r>
      <t>H-1B: Innovative Tech Experiences for Students &amp; Teachers (ITEST)</t>
    </r>
    <r>
      <rPr>
        <vertAlign val="superscript"/>
        <sz val="10"/>
        <rFont val="Open Sans"/>
      </rPr>
      <t>2</t>
    </r>
  </si>
  <si>
    <t>[36.15]</t>
  </si>
  <si>
    <t>[-10.06]</t>
  </si>
  <si>
    <t>Change over 
FY 2023 Base Plan</t>
  </si>
  <si>
    <r>
      <rPr>
        <vertAlign val="superscript"/>
        <sz val="9"/>
        <color theme="1"/>
        <rFont val="Open Sans"/>
      </rPr>
      <t>1</t>
    </r>
    <r>
      <rPr>
        <sz val="9"/>
        <color theme="1"/>
        <rFont val="Open Sans"/>
      </rPr>
      <t xml:space="preserve"> FY 2023 is restated to show the consolidation of NSF mission support activities within R&amp;RA comparably with FY 2025.</t>
    </r>
  </si>
  <si>
    <t>Eddie Bernice Johnson INCLUDES Initiative (INCLUDES Initiative)</t>
  </si>
  <si>
    <t>Total, Broadening Participation Programs</t>
  </si>
  <si>
    <t>Career-Life Balance (CLB)</t>
  </si>
  <si>
    <r>
      <rPr>
        <vertAlign val="superscript"/>
        <sz val="9"/>
        <color theme="1"/>
        <rFont val="Open Sans"/>
      </rPr>
      <t>3</t>
    </r>
    <r>
      <rPr>
        <sz val="9"/>
        <color theme="1"/>
        <rFont val="Open Sans"/>
      </rPr>
      <t xml:space="preserve"> EASE comprises both Presidential Awards for Excellence in Science, Math, and Engineering Mentoring and Presidential Awards for Excellence in Mathematics and Science Teaching.</t>
    </r>
  </si>
  <si>
    <r>
      <rPr>
        <vertAlign val="superscript"/>
        <sz val="9"/>
        <color theme="1"/>
        <rFont val="Open Sans"/>
      </rPr>
      <t>4</t>
    </r>
    <r>
      <rPr>
        <sz val="9"/>
        <color theme="1"/>
        <rFont val="Open Sans"/>
      </rPr>
      <t xml:space="preserve"> FY 2023 funding includes one-time funding through the Strategic Initiatives line for targeted investments for EPSCoR co-funding ($10.0 million) and GRANTED support of emerging research institutions (ERIs) ($10.0 million).</t>
    </r>
  </si>
  <si>
    <t>Enabling Partnerships to Increase Innovation Capacity (EPIIC)</t>
  </si>
  <si>
    <t>Improving Undergraduate STEM Education (IUSE): CUE Program</t>
  </si>
  <si>
    <r>
      <t>Growing Resch Access for Nation'ly Transformative Equity &amp; Diversity (GRANTED)</t>
    </r>
    <r>
      <rPr>
        <vertAlign val="superscript"/>
        <sz val="10"/>
        <color theme="1"/>
        <rFont val="Open Sans"/>
      </rPr>
      <t>4</t>
    </r>
  </si>
  <si>
    <t>Launching Early-Career Academic Pathways in the Mathematical and Physical Sciences (MPS-LEAPS)</t>
  </si>
  <si>
    <r>
      <t>EPSCoR</t>
    </r>
    <r>
      <rPr>
        <vertAlign val="superscript"/>
        <sz val="10"/>
        <rFont val="Open Sans"/>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</si>
</sst>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43" formatCode="_(* #,##0.00_);_(* \(#,##0.00\);_(* &quot;-&quot;??_);_(@_)"/>
    <numFmt numFmtId="164" formatCode="&quot;$&quot;#,##0.00;\-&quot;$&quot;#,##0.00;&quot;-&quot;??"/>
    <numFmt numFmtId="165" formatCode="#,##0.00;\-#,##0.00;&quot;-&quot;??"/>
    <numFmt numFmtId="166" formatCode="&quot;$&quot;#,##0.00"/>
    <numFmt numFmtId="167" formatCode="#,##0.00;\-&quot;$&quot;#,##0.00;&quot;-&quot;??"/>
    <numFmt numFmtId="168" formatCode="0.0"/>
    <numFmt numFmtId="169" formatCode="0.0%"/>
    <numFmt numFmtId="170" formatCode="0.0%;\-0.0%;&quot;-&quot;??"/>
  </numFmts>
  <fonts count="32" x14ac:knownFonts="1">
    <font>
      <sz val="11"/>
      <color theme="1"/>
      <name val="Calibri"/>
      <family val="2"/>
      <scheme val="minor"/>
    </font>
    <font>
      <sz val="11"/>
      <color theme="1"/>
      <name val="Calibri"/>
      <family val="2"/>
      <scheme val="minor"/>
    </font>
    <font>
      <b/>
      <sz val="10"/>
      <color theme="1"/>
      <name val="Open Sans"/>
    </font>
    <font>
      <sz val="10"/>
      <color theme="1"/>
      <name val="Open Sans"/>
    </font>
    <font>
      <sz val="10"/>
      <name val="Open Sans"/>
    </font>
    <font>
      <vertAlign val="superscript"/>
      <sz val="10"/>
      <name val="Open Sans"/>
    </font>
    <font>
      <b/>
      <sz val="10"/>
      <name val="Open Sans"/>
    </font>
    <font>
      <i/>
      <sz val="10"/>
      <name val="Open Sans"/>
    </font>
    <font>
      <i/>
      <sz val="10"/>
      <color theme="1"/>
      <name val="Open Sans"/>
    </font>
    <font>
      <b/>
      <vertAlign val="superscript"/>
      <sz val="10"/>
      <name val="Open Sans"/>
    </font>
    <font>
      <b/>
      <vertAlign val="superscript"/>
      <sz val="10"/>
      <color theme="1"/>
      <name val="Open Sans"/>
    </font>
    <font>
      <sz val="10"/>
      <color rgb="FFFF0000"/>
      <name val="Open Sans"/>
    </font>
    <font>
      <sz val="9"/>
      <color theme="1"/>
      <name val="Open Sans"/>
    </font>
    <font>
      <vertAlign val="superscript"/>
      <sz val="9"/>
      <color theme="1"/>
      <name val="Open Sans"/>
    </font>
    <font>
      <vertAlign val="superscript"/>
      <sz val="10"/>
      <color theme="1"/>
      <name val="Open Sans"/>
    </font>
    <font>
      <strike/>
      <sz val="9"/>
      <color theme="1"/>
      <name val="Open Sans"/>
    </font>
    <font>
      <strike/>
      <vertAlign val="superscript"/>
      <sz val="9"/>
      <color theme="1"/>
      <name val="Open Sans"/>
    </font>
    <font>
      <b/>
      <sz val="10"/>
      <color rgb="FFFF0000"/>
      <name val="Open Sans"/>
    </font>
    <font>
      <b/>
      <strike/>
      <sz val="10"/>
      <color theme="1"/>
      <name val="Open Sans"/>
    </font>
    <font>
      <strike/>
      <sz val="10"/>
      <color theme="1"/>
      <name val="Open Sans"/>
    </font>
    <font>
      <strike/>
      <sz val="10"/>
      <name val="Open Sans"/>
    </font>
    <font>
      <strike/>
      <vertAlign val="superscript"/>
      <sz val="10"/>
      <color theme="1"/>
      <name val="Open Sans"/>
    </font>
    <font>
      <strike/>
      <vertAlign val="superscript"/>
      <sz val="10"/>
      <name val="Open Sans"/>
    </font>
    <font>
      <b/>
      <strike/>
      <sz val="10"/>
      <name val="Open Sans"/>
    </font>
    <font>
      <b/>
      <strike/>
      <vertAlign val="superscript"/>
      <sz val="10"/>
      <name val="Open Sans"/>
    </font>
    <font>
      <b/>
      <strike/>
      <vertAlign val="superscript"/>
      <sz val="10"/>
      <color theme="1"/>
      <name val="Open Sans"/>
    </font>
    <font>
      <strike/>
      <sz val="10"/>
      <color rgb="FFFF0000"/>
      <name val="Open Sans"/>
    </font>
    <font>
      <sz val="9"/>
      <color indexed="81"/>
      <name val="Tahoma"/>
      <family val="2"/>
    </font>
    <font>
      <b/>
      <sz val="9"/>
      <color indexed="81"/>
      <name val="Tahoma"/>
      <family val="2"/>
    </font>
    <font>
      <b/>
      <strike/>
      <sz val="10"/>
      <color rgb="FFFF0000"/>
      <name val="Open Sans"/>
    </font>
    <font>
      <b/>
      <strike/>
      <vertAlign val="superscript"/>
      <sz val="10"/>
      <color rgb="FFFF0000"/>
      <name val="Open Sans"/>
    </font>
    <font>
      <sz val="10"/>
      <color theme="1"/>
      <name val="Open Sans"/>
      <family val="2"/>
    </font>
  </fonts>
  <fills count="12">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s>
  <borders count="58">
    <border>
      <left/>
      <right/>
      <top/>
      <bottom/>
      <diagonal/>
    </border>
    <border>
      <left/>
      <right/>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auto="1"/>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auto="1"/>
      </top>
      <bottom style="medium">
        <color indexed="64"/>
      </bottom>
      <diagonal/>
    </border>
    <border>
      <left/>
      <right style="thin">
        <color indexed="64"/>
      </right>
      <top style="medium">
        <color auto="1"/>
      </top>
      <bottom/>
      <diagonal/>
    </border>
    <border>
      <left/>
      <right style="thin">
        <color indexed="64"/>
      </right>
      <top/>
      <bottom style="medium">
        <color indexed="64"/>
      </bottom>
      <diagonal/>
    </border>
    <border>
      <left/>
      <right style="thin">
        <color indexed="64"/>
      </right>
      <top/>
      <bottom/>
      <diagonal/>
    </border>
    <border>
      <left style="hair">
        <color auto="1"/>
      </left>
      <right/>
      <top style="medium">
        <color auto="1"/>
      </top>
      <bottom style="medium">
        <color indexed="64"/>
      </bottom>
      <diagonal/>
    </border>
    <border>
      <left/>
      <right style="hair">
        <color auto="1"/>
      </right>
      <top style="medium">
        <color auto="1"/>
      </top>
      <bottom style="medium">
        <color indexed="64"/>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style="medium">
        <color indexed="64"/>
      </bottom>
      <diagonal/>
    </border>
    <border>
      <left/>
      <right style="hair">
        <color auto="1"/>
      </right>
      <top/>
      <bottom style="medium">
        <color indexed="64"/>
      </bottom>
      <diagonal/>
    </border>
    <border>
      <left style="hair">
        <color auto="1"/>
      </left>
      <right/>
      <top/>
      <bottom/>
      <diagonal/>
    </border>
    <border>
      <left/>
      <right style="hair">
        <color auto="1"/>
      </right>
      <top/>
      <bottom/>
      <diagonal/>
    </border>
    <border>
      <left style="hair">
        <color auto="1"/>
      </left>
      <right style="thin">
        <color indexed="64"/>
      </right>
      <top style="medium">
        <color indexed="64"/>
      </top>
      <bottom style="medium">
        <color indexed="64"/>
      </bottom>
      <diagonal/>
    </border>
    <border>
      <left style="hair">
        <color auto="1"/>
      </left>
      <right style="thin">
        <color indexed="64"/>
      </right>
      <top style="medium">
        <color indexed="64"/>
      </top>
      <bottom/>
      <diagonal/>
    </border>
    <border>
      <left style="hair">
        <color auto="1"/>
      </left>
      <right style="thin">
        <color indexed="64"/>
      </right>
      <top/>
      <bottom style="medium">
        <color indexed="64"/>
      </bottom>
      <diagonal/>
    </border>
    <border>
      <left style="hair">
        <color auto="1"/>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507">
    <xf numFmtId="0" fontId="0" fillId="0" borderId="0" xfId="0"/>
    <xf numFmtId="0" fontId="3" fillId="0" borderId="0" xfId="0" applyFont="1"/>
    <xf numFmtId="0" fontId="4" fillId="0" borderId="0" xfId="0" applyFont="1"/>
    <xf numFmtId="0" fontId="4" fillId="0" borderId="0" xfId="0" applyFont="1" applyAlignment="1">
      <alignment vertical="top"/>
    </xf>
    <xf numFmtId="0" fontId="3" fillId="0" borderId="2" xfId="0" applyFont="1" applyBorder="1" applyAlignment="1">
      <alignment horizontal="center"/>
    </xf>
    <xf numFmtId="0" fontId="3" fillId="0" borderId="5" xfId="0" applyFont="1" applyBorder="1" applyAlignment="1">
      <alignment horizontal="left"/>
    </xf>
    <xf numFmtId="0" fontId="4" fillId="0" borderId="0" xfId="0" applyFont="1" applyAlignment="1">
      <alignment horizontal="left"/>
    </xf>
    <xf numFmtId="0" fontId="2" fillId="0" borderId="7" xfId="0" applyFont="1" applyBorder="1" applyAlignment="1">
      <alignment horizontal="left" vertical="top"/>
    </xf>
    <xf numFmtId="0" fontId="2" fillId="0" borderId="0" xfId="0" applyFont="1" applyAlignment="1">
      <alignment horizontal="left" vertical="top"/>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4" fillId="0" borderId="0" xfId="0" applyFont="1" applyAlignment="1">
      <alignment horizontal="left" vertical="top"/>
    </xf>
    <xf numFmtId="0" fontId="3" fillId="0" borderId="7" xfId="0" applyFont="1" applyBorder="1" applyAlignment="1">
      <alignment horizontal="left" vertical="top" indent="1"/>
    </xf>
    <xf numFmtId="0" fontId="3" fillId="0" borderId="0" xfId="0" applyFont="1" applyAlignment="1">
      <alignment horizontal="left" vertical="top" indent="1"/>
    </xf>
    <xf numFmtId="9" fontId="3" fillId="0" borderId="0" xfId="2" applyFont="1" applyFill="1" applyBorder="1" applyAlignment="1">
      <alignment horizontal="center" vertical="top"/>
    </xf>
    <xf numFmtId="164" fontId="3" fillId="0" borderId="0" xfId="0" applyNumberFormat="1" applyFont="1" applyAlignment="1" applyProtection="1">
      <alignment horizontal="right" vertical="top"/>
      <protection locked="0"/>
    </xf>
    <xf numFmtId="165" fontId="3" fillId="0" borderId="8" xfId="0" applyNumberFormat="1" applyFont="1" applyBorder="1" applyAlignment="1" applyProtection="1">
      <alignment horizontal="right" vertical="top"/>
      <protection locked="0"/>
    </xf>
    <xf numFmtId="0" fontId="4" fillId="0" borderId="7" xfId="0" applyFont="1" applyBorder="1" applyAlignment="1">
      <alignment horizontal="left" vertical="top" wrapText="1" indent="1"/>
    </xf>
    <xf numFmtId="0" fontId="4" fillId="0" borderId="0" xfId="0" applyFont="1" applyAlignment="1">
      <alignment horizontal="left" vertical="top" wrapText="1" indent="1"/>
    </xf>
    <xf numFmtId="165" fontId="3" fillId="0" borderId="0" xfId="0" applyNumberFormat="1" applyFont="1" applyAlignment="1" applyProtection="1">
      <alignment horizontal="right" vertical="top"/>
      <protection locked="0"/>
    </xf>
    <xf numFmtId="165" fontId="3" fillId="0" borderId="0" xfId="0" applyNumberFormat="1" applyFont="1" applyAlignment="1">
      <alignment horizontal="right" vertical="top"/>
    </xf>
    <xf numFmtId="165" fontId="3" fillId="0" borderId="8" xfId="0" applyNumberFormat="1" applyFont="1" applyBorder="1" applyAlignment="1">
      <alignment horizontal="right" vertical="top"/>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9" fontId="2" fillId="2" borderId="10" xfId="2" applyFont="1" applyFill="1" applyBorder="1" applyAlignment="1">
      <alignment horizontal="center" vertical="top"/>
    </xf>
    <xf numFmtId="7" fontId="2" fillId="2" borderId="10" xfId="0" applyNumberFormat="1" applyFont="1" applyFill="1" applyBorder="1" applyAlignment="1">
      <alignment horizontal="right" vertical="top"/>
    </xf>
    <xf numFmtId="166" fontId="2" fillId="2" borderId="10" xfId="0" applyNumberFormat="1" applyFont="1" applyFill="1" applyBorder="1" applyAlignment="1">
      <alignment horizontal="right" vertical="top"/>
    </xf>
    <xf numFmtId="166" fontId="2" fillId="2" borderId="11" xfId="0" applyNumberFormat="1" applyFont="1" applyFill="1" applyBorder="1" applyAlignment="1">
      <alignment horizontal="right" vertical="top"/>
    </xf>
    <xf numFmtId="0" fontId="6" fillId="0" borderId="7" xfId="0" applyFont="1" applyBorder="1" applyAlignment="1">
      <alignment horizontal="left" vertical="top" wrapText="1"/>
    </xf>
    <xf numFmtId="0" fontId="6" fillId="0" borderId="0" xfId="0" applyFont="1" applyAlignment="1">
      <alignment horizontal="left" vertical="top" wrapText="1"/>
    </xf>
    <xf numFmtId="165" fontId="3" fillId="0" borderId="6" xfId="0" applyNumberFormat="1" applyFont="1" applyBorder="1" applyAlignment="1">
      <alignment horizontal="right" vertical="top"/>
    </xf>
    <xf numFmtId="0" fontId="7" fillId="0" borderId="0" xfId="0" applyFont="1" applyAlignment="1">
      <alignment horizontal="left" vertical="top" wrapText="1" indent="1"/>
    </xf>
    <xf numFmtId="9" fontId="8" fillId="0" borderId="0" xfId="2" applyFont="1" applyFill="1" applyBorder="1" applyAlignment="1">
      <alignment horizontal="center" vertical="top"/>
    </xf>
    <xf numFmtId="165" fontId="8" fillId="0" borderId="0" xfId="0" applyNumberFormat="1" applyFont="1" applyAlignment="1">
      <alignment horizontal="right" vertical="top"/>
    </xf>
    <xf numFmtId="165" fontId="8" fillId="0" borderId="8" xfId="0" applyNumberFormat="1" applyFont="1" applyBorder="1" applyAlignment="1">
      <alignment horizontal="right" vertical="top"/>
    </xf>
    <xf numFmtId="165" fontId="4" fillId="0" borderId="8" xfId="0" applyNumberFormat="1" applyFont="1" applyBorder="1" applyAlignment="1">
      <alignment horizontal="right" vertical="top"/>
    </xf>
    <xf numFmtId="0" fontId="7" fillId="0" borderId="7" xfId="0" applyFont="1" applyBorder="1" applyAlignment="1">
      <alignment horizontal="left" vertical="top" wrapText="1" indent="1"/>
    </xf>
    <xf numFmtId="9" fontId="4" fillId="0" borderId="0" xfId="2" applyFont="1" applyFill="1" applyBorder="1" applyAlignment="1">
      <alignment horizontal="center" vertical="top" wrapText="1"/>
    </xf>
    <xf numFmtId="0" fontId="6" fillId="3" borderId="5" xfId="0" applyFont="1" applyFill="1" applyBorder="1" applyAlignment="1">
      <alignment horizontal="left" vertical="top" wrapText="1"/>
    </xf>
    <xf numFmtId="0" fontId="6" fillId="3" borderId="1" xfId="0" applyFont="1" applyFill="1" applyBorder="1" applyAlignment="1">
      <alignment horizontal="left" vertical="top" wrapText="1" indent="1"/>
    </xf>
    <xf numFmtId="9" fontId="2" fillId="3" borderId="1" xfId="2" applyFont="1" applyFill="1" applyBorder="1" applyAlignment="1">
      <alignment horizontal="center" vertical="top"/>
    </xf>
    <xf numFmtId="166" fontId="2" fillId="3" borderId="10" xfId="0" applyNumberFormat="1" applyFont="1" applyFill="1" applyBorder="1" applyAlignment="1">
      <alignment horizontal="right" vertical="top"/>
    </xf>
    <xf numFmtId="166" fontId="2" fillId="3" borderId="11" xfId="0" applyNumberFormat="1" applyFont="1" applyFill="1" applyBorder="1" applyAlignment="1">
      <alignment horizontal="right" vertical="top"/>
    </xf>
    <xf numFmtId="0" fontId="2" fillId="4" borderId="12" xfId="0" applyFont="1" applyFill="1" applyBorder="1" applyAlignment="1">
      <alignment vertical="top" wrapText="1"/>
    </xf>
    <xf numFmtId="0" fontId="2" fillId="4" borderId="13" xfId="0" applyFont="1" applyFill="1" applyBorder="1" applyAlignment="1">
      <alignment vertical="top" wrapText="1"/>
    </xf>
    <xf numFmtId="164" fontId="6" fillId="4" borderId="10" xfId="0" applyNumberFormat="1" applyFont="1" applyFill="1" applyBorder="1" applyAlignment="1">
      <alignment horizontal="right" vertical="top"/>
    </xf>
    <xf numFmtId="164" fontId="6" fillId="4" borderId="11" xfId="0" applyNumberFormat="1" applyFont="1" applyFill="1" applyBorder="1" applyAlignment="1">
      <alignment horizontal="right" vertical="top"/>
    </xf>
    <xf numFmtId="0" fontId="11" fillId="0" borderId="0" xfId="0" applyFont="1"/>
    <xf numFmtId="0" fontId="11" fillId="0" borderId="0" xfId="0" applyFont="1" applyAlignment="1">
      <alignment horizontal="left" vertical="top"/>
    </xf>
    <xf numFmtId="43" fontId="4" fillId="0" borderId="0" xfId="1" applyFont="1"/>
    <xf numFmtId="0" fontId="4" fillId="5" borderId="7" xfId="0" applyFont="1" applyFill="1" applyBorder="1" applyAlignment="1">
      <alignment horizontal="left" vertical="top" wrapText="1" indent="1"/>
    </xf>
    <xf numFmtId="0" fontId="3" fillId="0" borderId="4" xfId="0" applyFont="1" applyBorder="1" applyAlignment="1">
      <alignment horizontal="left" vertical="top" wrapText="1"/>
    </xf>
    <xf numFmtId="167" fontId="3" fillId="0" borderId="0" xfId="0" applyNumberFormat="1" applyFont="1" applyAlignment="1" applyProtection="1">
      <alignment horizontal="right" vertical="top"/>
      <protection locked="0"/>
    </xf>
    <xf numFmtId="165" fontId="3" fillId="0" borderId="4" xfId="0" applyNumberFormat="1" applyFont="1" applyBorder="1" applyAlignment="1">
      <alignment horizontal="right" vertical="top"/>
    </xf>
    <xf numFmtId="0" fontId="4" fillId="0" borderId="2" xfId="0" applyFont="1" applyBorder="1" applyAlignment="1">
      <alignment horizontal="left" vertical="top"/>
    </xf>
    <xf numFmtId="0" fontId="3" fillId="0" borderId="4" xfId="0" applyFont="1" applyBorder="1"/>
    <xf numFmtId="7" fontId="4" fillId="0" borderId="0" xfId="0" applyNumberFormat="1" applyFont="1" applyAlignment="1">
      <alignment horizontal="right" vertical="top"/>
    </xf>
    <xf numFmtId="0" fontId="4" fillId="0" borderId="0" xfId="0" applyFont="1" applyAlignment="1">
      <alignment horizontal="right" vertical="top"/>
    </xf>
    <xf numFmtId="0" fontId="4" fillId="5" borderId="0" xfId="0" applyFont="1" applyFill="1" applyAlignment="1">
      <alignment horizontal="left" vertical="top" wrapText="1" indent="1"/>
    </xf>
    <xf numFmtId="9" fontId="3" fillId="5" borderId="0" xfId="2" applyFont="1" applyFill="1" applyBorder="1" applyAlignment="1">
      <alignment horizontal="center" vertical="top"/>
    </xf>
    <xf numFmtId="165" fontId="3" fillId="5" borderId="0" xfId="0" applyNumberFormat="1" applyFont="1" applyFill="1" applyAlignment="1">
      <alignment horizontal="right" vertical="top"/>
    </xf>
    <xf numFmtId="165" fontId="3" fillId="5" borderId="0" xfId="0" applyNumberFormat="1" applyFont="1" applyFill="1" applyAlignment="1" applyProtection="1">
      <alignment horizontal="right" vertical="top"/>
      <protection locked="0"/>
    </xf>
    <xf numFmtId="165" fontId="3" fillId="5" borderId="8" xfId="0" applyNumberFormat="1" applyFont="1" applyFill="1" applyBorder="1" applyAlignment="1">
      <alignment horizontal="right" vertical="top"/>
    </xf>
    <xf numFmtId="0" fontId="4" fillId="6" borderId="0" xfId="0" applyFont="1" applyFill="1" applyAlignment="1">
      <alignment horizontal="left" vertical="top" wrapText="1" indent="1"/>
    </xf>
    <xf numFmtId="9" fontId="3" fillId="6" borderId="0" xfId="2" applyFont="1" applyFill="1" applyBorder="1" applyAlignment="1">
      <alignment horizontal="center" vertical="top"/>
    </xf>
    <xf numFmtId="165" fontId="3" fillId="6" borderId="0" xfId="0" applyNumberFormat="1" applyFont="1" applyFill="1" applyAlignment="1">
      <alignment horizontal="right" vertical="top"/>
    </xf>
    <xf numFmtId="165" fontId="3" fillId="6" borderId="0" xfId="0" applyNumberFormat="1" applyFont="1" applyFill="1" applyAlignment="1" applyProtection="1">
      <alignment horizontal="right" vertical="top"/>
      <protection locked="0"/>
    </xf>
    <xf numFmtId="165" fontId="3" fillId="6" borderId="8" xfId="0" applyNumberFormat="1" applyFont="1" applyFill="1" applyBorder="1" applyAlignment="1">
      <alignment horizontal="right" vertical="top"/>
    </xf>
    <xf numFmtId="0" fontId="4" fillId="6" borderId="7" xfId="0" applyFont="1" applyFill="1" applyBorder="1" applyAlignment="1">
      <alignment horizontal="left" vertical="top" wrapText="1" indent="1"/>
    </xf>
    <xf numFmtId="0" fontId="4" fillId="5" borderId="0" xfId="0" applyFont="1" applyFill="1" applyAlignment="1">
      <alignment vertical="top"/>
    </xf>
    <xf numFmtId="0" fontId="4" fillId="7" borderId="7" xfId="0" applyFont="1" applyFill="1" applyBorder="1" applyAlignment="1">
      <alignment horizontal="left" vertical="top" wrapText="1" indent="1"/>
    </xf>
    <xf numFmtId="0" fontId="4" fillId="7" borderId="0" xfId="0" applyFont="1" applyFill="1" applyAlignment="1">
      <alignment horizontal="left" vertical="top" wrapText="1" indent="1"/>
    </xf>
    <xf numFmtId="9" fontId="3" fillId="7" borderId="0" xfId="2" applyFont="1" applyFill="1" applyBorder="1" applyAlignment="1">
      <alignment horizontal="center" vertical="top"/>
    </xf>
    <xf numFmtId="165" fontId="3" fillId="7" borderId="0" xfId="0" applyNumberFormat="1" applyFont="1" applyFill="1" applyAlignment="1">
      <alignment horizontal="right" vertical="top"/>
    </xf>
    <xf numFmtId="165" fontId="3" fillId="7" borderId="0" xfId="0" applyNumberFormat="1" applyFont="1" applyFill="1" applyAlignment="1" applyProtection="1">
      <alignment horizontal="right" vertical="top"/>
      <protection locked="0"/>
    </xf>
    <xf numFmtId="165" fontId="3" fillId="7" borderId="8" xfId="0" applyNumberFormat="1" applyFont="1" applyFill="1" applyBorder="1" applyAlignment="1">
      <alignment horizontal="right" vertical="top"/>
    </xf>
    <xf numFmtId="9" fontId="4" fillId="5" borderId="0" xfId="2" applyFont="1" applyFill="1" applyBorder="1" applyAlignment="1">
      <alignment horizontal="center" vertical="top" wrapText="1"/>
    </xf>
    <xf numFmtId="9" fontId="3" fillId="0" borderId="8" xfId="2" applyFont="1" applyBorder="1" applyAlignment="1">
      <alignment horizontal="right"/>
    </xf>
    <xf numFmtId="9" fontId="2" fillId="2" borderId="11" xfId="2" applyFont="1" applyFill="1" applyBorder="1" applyAlignment="1">
      <alignment horizontal="right" vertical="top"/>
    </xf>
    <xf numFmtId="9" fontId="3" fillId="0" borderId="8" xfId="2" applyFont="1" applyBorder="1"/>
    <xf numFmtId="10" fontId="2" fillId="2" borderId="11" xfId="2" applyNumberFormat="1" applyFont="1" applyFill="1" applyBorder="1" applyAlignment="1">
      <alignment horizontal="right" vertical="top"/>
    </xf>
    <xf numFmtId="10" fontId="2" fillId="3" borderId="11" xfId="2" applyNumberFormat="1" applyFont="1" applyFill="1" applyBorder="1" applyAlignment="1">
      <alignment horizontal="right" vertical="top"/>
    </xf>
    <xf numFmtId="10" fontId="6" fillId="4" borderId="11" xfId="2" applyNumberFormat="1" applyFont="1" applyFill="1" applyBorder="1" applyAlignment="1">
      <alignment horizontal="right" vertical="top"/>
    </xf>
    <xf numFmtId="166" fontId="2" fillId="2" borderId="9" xfId="0" applyNumberFormat="1" applyFont="1" applyFill="1" applyBorder="1" applyAlignment="1">
      <alignment horizontal="right" vertical="top"/>
    </xf>
    <xf numFmtId="166" fontId="2" fillId="3" borderId="9" xfId="0" applyNumberFormat="1" applyFont="1" applyFill="1" applyBorder="1" applyAlignment="1">
      <alignment horizontal="right" vertical="top"/>
    </xf>
    <xf numFmtId="164" fontId="6" fillId="4" borderId="9" xfId="0" applyNumberFormat="1" applyFont="1" applyFill="1" applyBorder="1" applyAlignment="1">
      <alignment horizontal="right" vertical="top"/>
    </xf>
    <xf numFmtId="0" fontId="3" fillId="8" borderId="1" xfId="0" applyFont="1" applyFill="1" applyBorder="1" applyAlignment="1">
      <alignment horizontal="right" wrapText="1"/>
    </xf>
    <xf numFmtId="0" fontId="3" fillId="8" borderId="6" xfId="0" applyFont="1" applyFill="1" applyBorder="1" applyAlignment="1">
      <alignment horizontal="right"/>
    </xf>
    <xf numFmtId="165" fontId="8" fillId="9" borderId="0" xfId="0" applyNumberFormat="1" applyFont="1" applyFill="1" applyAlignment="1">
      <alignment horizontal="right" vertical="top"/>
    </xf>
    <xf numFmtId="165" fontId="3" fillId="9" borderId="8" xfId="0" applyNumberFormat="1" applyFont="1" applyFill="1" applyBorder="1" applyAlignment="1" applyProtection="1">
      <alignment horizontal="right" vertical="top"/>
      <protection locked="0"/>
    </xf>
    <xf numFmtId="165" fontId="7" fillId="9" borderId="8" xfId="0" applyNumberFormat="1" applyFont="1" applyFill="1" applyBorder="1" applyAlignment="1">
      <alignment horizontal="right" vertical="top"/>
    </xf>
    <xf numFmtId="165" fontId="8" fillId="9" borderId="8" xfId="0" applyNumberFormat="1" applyFont="1" applyFill="1" applyBorder="1" applyAlignment="1">
      <alignment horizontal="right" vertical="top"/>
    </xf>
    <xf numFmtId="0" fontId="4" fillId="5" borderId="0" xfId="0" applyFont="1" applyFill="1" applyAlignment="1">
      <alignment horizontal="right" vertical="top"/>
    </xf>
    <xf numFmtId="0" fontId="4" fillId="5" borderId="8" xfId="0" applyFont="1" applyFill="1" applyBorder="1" applyAlignment="1">
      <alignment horizontal="right" vertical="top"/>
    </xf>
    <xf numFmtId="9" fontId="3" fillId="0" borderId="8" xfId="2" applyFont="1" applyBorder="1" applyAlignment="1" applyProtection="1">
      <alignment horizontal="right" vertical="top"/>
      <protection locked="0"/>
    </xf>
    <xf numFmtId="9" fontId="3" fillId="0" borderId="8" xfId="2" applyFont="1" applyFill="1" applyBorder="1" applyAlignment="1" applyProtection="1">
      <alignment horizontal="right" vertical="top"/>
      <protection locked="0"/>
    </xf>
    <xf numFmtId="9" fontId="3" fillId="0" borderId="8" xfId="2" applyFont="1" applyBorder="1" applyAlignment="1">
      <alignment horizontal="right" vertical="top"/>
    </xf>
    <xf numFmtId="9" fontId="3" fillId="0" borderId="6" xfId="2" applyFont="1" applyBorder="1" applyAlignment="1">
      <alignment horizontal="right" vertical="top"/>
    </xf>
    <xf numFmtId="9" fontId="3" fillId="0" borderId="4" xfId="2" applyFont="1" applyBorder="1" applyAlignment="1">
      <alignment horizontal="right" vertical="top"/>
    </xf>
    <xf numFmtId="9" fontId="3" fillId="5" borderId="8" xfId="2" applyFont="1" applyFill="1" applyBorder="1" applyAlignment="1">
      <alignment horizontal="right" vertical="top"/>
    </xf>
    <xf numFmtId="9" fontId="8" fillId="0" borderId="8" xfId="2" applyFont="1" applyBorder="1" applyAlignment="1">
      <alignment horizontal="right" vertical="top"/>
    </xf>
    <xf numFmtId="9" fontId="3" fillId="6" borderId="8" xfId="2" applyFont="1" applyFill="1" applyBorder="1" applyAlignment="1">
      <alignment horizontal="right" vertical="top"/>
    </xf>
    <xf numFmtId="9" fontId="7" fillId="0" borderId="8" xfId="2" applyFont="1" applyBorder="1" applyAlignment="1">
      <alignment horizontal="right" vertical="top"/>
    </xf>
    <xf numFmtId="9" fontId="4" fillId="0" borderId="8" xfId="2" applyFont="1" applyBorder="1" applyAlignment="1">
      <alignment horizontal="right" vertical="top"/>
    </xf>
    <xf numFmtId="9" fontId="3" fillId="7" borderId="8" xfId="2" applyFont="1" applyFill="1" applyBorder="1" applyAlignment="1">
      <alignment horizontal="right" vertical="top"/>
    </xf>
    <xf numFmtId="9" fontId="2" fillId="3" borderId="11" xfId="2" applyFont="1" applyFill="1" applyBorder="1" applyAlignment="1">
      <alignment horizontal="right" vertical="top"/>
    </xf>
    <xf numFmtId="9" fontId="6" fillId="4" borderId="11" xfId="0" applyNumberFormat="1" applyFont="1" applyFill="1" applyBorder="1" applyAlignment="1">
      <alignment horizontal="right" vertical="top"/>
    </xf>
    <xf numFmtId="9" fontId="4" fillId="5" borderId="8" xfId="2" applyFont="1" applyFill="1" applyBorder="1" applyAlignment="1">
      <alignment horizontal="right" vertical="top"/>
    </xf>
    <xf numFmtId="0" fontId="3" fillId="0" borderId="16" xfId="0" applyFont="1" applyBorder="1" applyAlignment="1">
      <alignment horizontal="center"/>
    </xf>
    <xf numFmtId="0" fontId="3" fillId="0" borderId="14" xfId="0" applyFont="1" applyBorder="1" applyAlignment="1">
      <alignment horizontal="left"/>
    </xf>
    <xf numFmtId="0" fontId="3" fillId="0" borderId="0" xfId="0" applyFont="1" applyAlignment="1">
      <alignment horizontal="center" vertical="top"/>
    </xf>
    <xf numFmtId="167" fontId="4" fillId="0" borderId="0" xfId="0" applyNumberFormat="1" applyFont="1" applyAlignment="1">
      <alignment horizontal="right" vertical="top"/>
    </xf>
    <xf numFmtId="0" fontId="3" fillId="0" borderId="15" xfId="0" applyFont="1" applyBorder="1" applyAlignment="1">
      <alignment horizontal="left" vertical="top" wrapText="1"/>
    </xf>
    <xf numFmtId="164" fontId="3" fillId="0" borderId="15" xfId="0" applyNumberFormat="1" applyFont="1" applyBorder="1" applyAlignment="1" applyProtection="1">
      <alignment horizontal="right" vertical="top"/>
      <protection locked="0"/>
    </xf>
    <xf numFmtId="167" fontId="3" fillId="0" borderId="15" xfId="0" applyNumberFormat="1" applyFont="1" applyBorder="1" applyAlignment="1" applyProtection="1">
      <alignment horizontal="right" vertical="top"/>
      <protection locked="0"/>
    </xf>
    <xf numFmtId="166" fontId="2" fillId="2" borderId="17" xfId="0" applyNumberFormat="1" applyFont="1" applyFill="1" applyBorder="1" applyAlignment="1">
      <alignment horizontal="right" vertical="top"/>
    </xf>
    <xf numFmtId="165" fontId="3" fillId="0" borderId="15" xfId="0" applyNumberFormat="1" applyFont="1" applyBorder="1" applyAlignment="1">
      <alignment horizontal="right" vertical="top"/>
    </xf>
    <xf numFmtId="166" fontId="2" fillId="3" borderId="17" xfId="0" applyNumberFormat="1" applyFont="1" applyFill="1" applyBorder="1" applyAlignment="1">
      <alignment horizontal="right" vertical="top"/>
    </xf>
    <xf numFmtId="164" fontId="6" fillId="4" borderId="17" xfId="0" applyNumberFormat="1" applyFont="1" applyFill="1" applyBorder="1" applyAlignment="1">
      <alignment horizontal="right" vertical="top"/>
    </xf>
    <xf numFmtId="0" fontId="3" fillId="0" borderId="21" xfId="0" applyFont="1" applyBorder="1" applyAlignment="1">
      <alignment horizontal="left" vertical="top" wrapText="1"/>
    </xf>
    <xf numFmtId="164" fontId="3" fillId="0" borderId="21" xfId="0" applyNumberFormat="1" applyFont="1" applyBorder="1" applyAlignment="1" applyProtection="1">
      <alignment horizontal="right" vertical="top"/>
      <protection locked="0"/>
    </xf>
    <xf numFmtId="165" fontId="3" fillId="0" borderId="21" xfId="0" applyNumberFormat="1" applyFont="1" applyBorder="1" applyAlignment="1" applyProtection="1">
      <alignment horizontal="right" vertical="top"/>
      <protection locked="0"/>
    </xf>
    <xf numFmtId="166" fontId="2" fillId="2" borderId="18" xfId="0" applyNumberFormat="1" applyFont="1" applyFill="1" applyBorder="1" applyAlignment="1">
      <alignment horizontal="right" vertical="top"/>
    </xf>
    <xf numFmtId="165" fontId="3" fillId="0" borderId="21" xfId="0" applyNumberFormat="1" applyFont="1" applyBorder="1" applyAlignment="1">
      <alignment horizontal="right" vertical="top"/>
    </xf>
    <xf numFmtId="166" fontId="2" fillId="3" borderId="18" xfId="0" applyNumberFormat="1" applyFont="1" applyFill="1" applyBorder="1" applyAlignment="1">
      <alignment horizontal="right" vertical="top"/>
    </xf>
    <xf numFmtId="164" fontId="6" fillId="4" borderId="18" xfId="0" applyNumberFormat="1" applyFont="1" applyFill="1" applyBorder="1" applyAlignment="1">
      <alignment horizontal="right" vertical="top"/>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164" fontId="3" fillId="0" borderId="28" xfId="0" applyNumberFormat="1" applyFont="1" applyBorder="1" applyAlignment="1" applyProtection="1">
      <alignment horizontal="right" vertical="top"/>
      <protection locked="0"/>
    </xf>
    <xf numFmtId="164" fontId="3" fillId="0" borderId="29" xfId="0" applyNumberFormat="1" applyFont="1" applyBorder="1" applyAlignment="1" applyProtection="1">
      <alignment horizontal="right" vertical="top"/>
      <protection locked="0"/>
    </xf>
    <xf numFmtId="167" fontId="3" fillId="0" borderId="28" xfId="0" applyNumberFormat="1" applyFont="1" applyBorder="1" applyAlignment="1" applyProtection="1">
      <alignment horizontal="right" vertical="top"/>
      <protection locked="0"/>
    </xf>
    <xf numFmtId="167" fontId="3" fillId="0" borderId="29" xfId="0" applyNumberFormat="1" applyFont="1" applyBorder="1" applyAlignment="1" applyProtection="1">
      <alignment horizontal="right" vertical="top"/>
      <protection locked="0"/>
    </xf>
    <xf numFmtId="166" fontId="2" fillId="2" borderId="22" xfId="0" applyNumberFormat="1" applyFont="1" applyFill="1" applyBorder="1" applyAlignment="1">
      <alignment horizontal="right" vertical="top"/>
    </xf>
    <xf numFmtId="166" fontId="2" fillId="2" borderId="23" xfId="0" applyNumberFormat="1" applyFont="1" applyFill="1" applyBorder="1" applyAlignment="1">
      <alignment horizontal="right" vertical="top"/>
    </xf>
    <xf numFmtId="165" fontId="3" fillId="0" borderId="28" xfId="0" applyNumberFormat="1" applyFont="1" applyBorder="1" applyAlignment="1">
      <alignment horizontal="right" vertical="top"/>
    </xf>
    <xf numFmtId="165" fontId="3" fillId="0" borderId="29" xfId="0" applyNumberFormat="1" applyFont="1" applyBorder="1" applyAlignment="1">
      <alignment horizontal="right" vertical="top"/>
    </xf>
    <xf numFmtId="166" fontId="2" fillId="3" borderId="22" xfId="0" applyNumberFormat="1" applyFont="1" applyFill="1" applyBorder="1" applyAlignment="1">
      <alignment horizontal="right" vertical="top"/>
    </xf>
    <xf numFmtId="166" fontId="2" fillId="3" borderId="23" xfId="0" applyNumberFormat="1" applyFont="1" applyFill="1" applyBorder="1" applyAlignment="1">
      <alignment horizontal="right" vertical="top"/>
    </xf>
    <xf numFmtId="164" fontId="6" fillId="4" borderId="22" xfId="0" applyNumberFormat="1" applyFont="1" applyFill="1" applyBorder="1" applyAlignment="1">
      <alignment horizontal="right" vertical="top"/>
    </xf>
    <xf numFmtId="164" fontId="6" fillId="4" borderId="23" xfId="0" applyNumberFormat="1" applyFont="1" applyFill="1" applyBorder="1" applyAlignment="1">
      <alignment horizontal="right"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11" fillId="0" borderId="31" xfId="0" applyFont="1" applyBorder="1" applyAlignment="1">
      <alignment horizontal="center" vertical="top"/>
    </xf>
    <xf numFmtId="0" fontId="11" fillId="0" borderId="33" xfId="0" applyFont="1" applyBorder="1" applyAlignment="1">
      <alignment horizontal="left" vertical="top" wrapText="1"/>
    </xf>
    <xf numFmtId="164" fontId="11" fillId="0" borderId="33" xfId="0" applyNumberFormat="1" applyFont="1" applyBorder="1" applyAlignment="1" applyProtection="1">
      <alignment horizontal="right" vertical="top"/>
      <protection locked="0"/>
    </xf>
    <xf numFmtId="165" fontId="11" fillId="0" borderId="33" xfId="0" applyNumberFormat="1" applyFont="1" applyBorder="1" applyAlignment="1" applyProtection="1">
      <alignment horizontal="right" vertical="top"/>
      <protection locked="0"/>
    </xf>
    <xf numFmtId="166" fontId="17" fillId="2" borderId="30" xfId="0" applyNumberFormat="1" applyFont="1" applyFill="1" applyBorder="1" applyAlignment="1">
      <alignment horizontal="right" vertical="top"/>
    </xf>
    <xf numFmtId="165" fontId="11" fillId="0" borderId="33" xfId="0" applyNumberFormat="1" applyFont="1" applyBorder="1" applyAlignment="1">
      <alignment horizontal="right" vertical="top"/>
    </xf>
    <xf numFmtId="166" fontId="17" fillId="3" borderId="30" xfId="0" applyNumberFormat="1" applyFont="1" applyFill="1" applyBorder="1" applyAlignment="1">
      <alignment horizontal="right" vertical="top"/>
    </xf>
    <xf numFmtId="164" fontId="17" fillId="4" borderId="30" xfId="0" applyNumberFormat="1" applyFont="1" applyFill="1" applyBorder="1" applyAlignment="1">
      <alignment horizontal="right" vertical="top"/>
    </xf>
    <xf numFmtId="0" fontId="2" fillId="0" borderId="5" xfId="0" applyFont="1" applyBorder="1" applyAlignment="1">
      <alignment horizontal="center"/>
    </xf>
    <xf numFmtId="0" fontId="2" fillId="0" borderId="6" xfId="0" applyFont="1" applyBorder="1" applyAlignment="1">
      <alignment horizontal="center"/>
    </xf>
    <xf numFmtId="164" fontId="4" fillId="0" borderId="0" xfId="0" applyNumberFormat="1" applyFont="1" applyAlignment="1">
      <alignment horizontal="right" vertical="top"/>
    </xf>
    <xf numFmtId="0" fontId="3" fillId="0" borderId="16" xfId="0" applyFont="1" applyBorder="1" applyAlignment="1">
      <alignment horizontal="center" vertical="top"/>
    </xf>
    <xf numFmtId="0" fontId="19" fillId="0" borderId="0" xfId="0" applyFont="1"/>
    <xf numFmtId="0" fontId="20" fillId="0" borderId="0" xfId="0" applyFont="1"/>
    <xf numFmtId="0" fontId="20" fillId="0" borderId="0" xfId="0" applyFont="1" applyAlignment="1">
      <alignment vertical="top"/>
    </xf>
    <xf numFmtId="0" fontId="19" fillId="0" borderId="16" xfId="0" applyFont="1" applyBorder="1" applyAlignment="1">
      <alignment horizontal="center"/>
    </xf>
    <xf numFmtId="0" fontId="19" fillId="0" borderId="14" xfId="0" applyFont="1" applyBorder="1" applyAlignment="1">
      <alignment horizontal="left"/>
    </xf>
    <xf numFmtId="0" fontId="19" fillId="0" borderId="1" xfId="0" applyFont="1" applyBorder="1" applyAlignment="1">
      <alignment horizontal="center"/>
    </xf>
    <xf numFmtId="0" fontId="19" fillId="0" borderId="6" xfId="0" applyFont="1" applyBorder="1" applyAlignment="1">
      <alignment horizontal="center"/>
    </xf>
    <xf numFmtId="0" fontId="20" fillId="0" borderId="0" xfId="0" applyFont="1" applyAlignment="1">
      <alignment horizontal="left"/>
    </xf>
    <xf numFmtId="0" fontId="18" fillId="0" borderId="16" xfId="0" applyFont="1" applyBorder="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wrapText="1"/>
    </xf>
    <xf numFmtId="0" fontId="19" fillId="0" borderId="4" xfId="0" applyFont="1" applyBorder="1" applyAlignment="1">
      <alignment horizontal="left" vertical="top" wrapText="1"/>
    </xf>
    <xf numFmtId="0" fontId="20" fillId="0" borderId="2" xfId="0" applyFont="1" applyBorder="1" applyAlignment="1">
      <alignment horizontal="left" vertical="top"/>
    </xf>
    <xf numFmtId="0" fontId="19" fillId="0" borderId="4" xfId="0" applyFont="1" applyBorder="1"/>
    <xf numFmtId="0" fontId="20" fillId="0" borderId="0" xfId="0" applyFont="1" applyAlignment="1">
      <alignment horizontal="left" vertical="top"/>
    </xf>
    <xf numFmtId="0" fontId="19" fillId="0" borderId="15" xfId="0" applyFont="1" applyBorder="1" applyAlignment="1">
      <alignment horizontal="left" vertical="top" indent="1"/>
    </xf>
    <xf numFmtId="0" fontId="19" fillId="0" borderId="0" xfId="0" applyFont="1" applyAlignment="1">
      <alignment horizontal="left" vertical="top" indent="1"/>
    </xf>
    <xf numFmtId="9" fontId="19" fillId="0" borderId="0" xfId="2" applyFont="1" applyFill="1" applyBorder="1" applyAlignment="1">
      <alignment horizontal="center" vertical="top"/>
    </xf>
    <xf numFmtId="164" fontId="19" fillId="0" borderId="0" xfId="0" applyNumberFormat="1" applyFont="1" applyAlignment="1" applyProtection="1">
      <alignment horizontal="right" vertical="top"/>
      <protection locked="0"/>
    </xf>
    <xf numFmtId="164" fontId="19" fillId="0" borderId="8" xfId="0" applyNumberFormat="1" applyFont="1" applyBorder="1" applyAlignment="1" applyProtection="1">
      <alignment horizontal="right" vertical="top"/>
      <protection locked="0"/>
    </xf>
    <xf numFmtId="7" fontId="20" fillId="0" borderId="0" xfId="0" applyNumberFormat="1" applyFont="1" applyAlignment="1">
      <alignment horizontal="right" vertical="top"/>
    </xf>
    <xf numFmtId="9" fontId="19" fillId="0" borderId="8" xfId="2" applyFont="1" applyBorder="1" applyAlignment="1">
      <alignment horizontal="right"/>
    </xf>
    <xf numFmtId="0" fontId="20" fillId="0" borderId="15" xfId="0" applyFont="1" applyBorder="1" applyAlignment="1">
      <alignment horizontal="left" vertical="top" wrapText="1" indent="1"/>
    </xf>
    <xf numFmtId="0" fontId="20" fillId="0" borderId="0" xfId="0" applyFont="1" applyAlignment="1">
      <alignment horizontal="left" vertical="top" wrapText="1" indent="1"/>
    </xf>
    <xf numFmtId="167" fontId="19" fillId="0" borderId="0" xfId="0" applyNumberFormat="1" applyFont="1" applyAlignment="1" applyProtection="1">
      <alignment horizontal="right" vertical="top"/>
      <protection locked="0"/>
    </xf>
    <xf numFmtId="167" fontId="19" fillId="0" borderId="8" xfId="0" applyNumberFormat="1" applyFont="1" applyBorder="1" applyAlignment="1" applyProtection="1">
      <alignment horizontal="right" vertical="top"/>
      <protection locked="0"/>
    </xf>
    <xf numFmtId="167" fontId="20" fillId="0" borderId="0" xfId="0" applyNumberFormat="1" applyFont="1" applyAlignment="1">
      <alignment horizontal="right" vertical="top"/>
    </xf>
    <xf numFmtId="167" fontId="19" fillId="0" borderId="6" xfId="0" applyNumberFormat="1" applyFont="1" applyBorder="1" applyAlignment="1" applyProtection="1">
      <alignment horizontal="right" vertical="top"/>
      <protection locked="0"/>
    </xf>
    <xf numFmtId="0" fontId="23" fillId="2" borderId="17" xfId="0" applyFont="1" applyFill="1" applyBorder="1" applyAlignment="1">
      <alignment horizontal="left" vertical="top" wrapText="1"/>
    </xf>
    <xf numFmtId="0" fontId="23" fillId="2" borderId="10" xfId="0" applyFont="1" applyFill="1" applyBorder="1" applyAlignment="1">
      <alignment horizontal="left" vertical="top" wrapText="1"/>
    </xf>
    <xf numFmtId="9" fontId="18" fillId="2" borderId="10" xfId="2" applyFont="1" applyFill="1" applyBorder="1" applyAlignment="1">
      <alignment horizontal="center" vertical="top"/>
    </xf>
    <xf numFmtId="7" fontId="18" fillId="2" borderId="10" xfId="0" applyNumberFormat="1" applyFont="1" applyFill="1" applyBorder="1" applyAlignment="1">
      <alignment horizontal="right" vertical="top"/>
    </xf>
    <xf numFmtId="166" fontId="18" fillId="2" borderId="10" xfId="0" applyNumberFormat="1" applyFont="1" applyFill="1" applyBorder="1" applyAlignment="1">
      <alignment horizontal="right" vertical="top"/>
    </xf>
    <xf numFmtId="166" fontId="18" fillId="2" borderId="11" xfId="0" applyNumberFormat="1" applyFont="1" applyFill="1" applyBorder="1" applyAlignment="1">
      <alignment horizontal="right" vertical="top"/>
    </xf>
    <xf numFmtId="166" fontId="18" fillId="2" borderId="9" xfId="0" applyNumberFormat="1" applyFont="1" applyFill="1" applyBorder="1" applyAlignment="1">
      <alignment horizontal="right" vertical="top"/>
    </xf>
    <xf numFmtId="9" fontId="18" fillId="2" borderId="11" xfId="2" applyFont="1" applyFill="1" applyBorder="1" applyAlignment="1">
      <alignment horizontal="right" vertical="top"/>
    </xf>
    <xf numFmtId="0" fontId="23" fillId="0" borderId="15" xfId="0" applyFont="1" applyBorder="1" applyAlignment="1">
      <alignment horizontal="left" vertical="top" wrapText="1"/>
    </xf>
    <xf numFmtId="0" fontId="23" fillId="0" borderId="0" xfId="0" applyFont="1" applyAlignment="1">
      <alignment horizontal="left" vertical="top" wrapText="1"/>
    </xf>
    <xf numFmtId="165" fontId="19" fillId="0" borderId="0" xfId="0" applyNumberFormat="1" applyFont="1" applyAlignment="1">
      <alignment horizontal="right" vertical="top"/>
    </xf>
    <xf numFmtId="165" fontId="19" fillId="0" borderId="8" xfId="0" applyNumberFormat="1" applyFont="1" applyBorder="1" applyAlignment="1">
      <alignment horizontal="right" vertical="top"/>
    </xf>
    <xf numFmtId="0" fontId="20" fillId="0" borderId="0" xfId="0" applyFont="1" applyAlignment="1">
      <alignment horizontal="right" vertical="top"/>
    </xf>
    <xf numFmtId="9" fontId="19" fillId="0" borderId="8" xfId="2" applyFont="1" applyBorder="1"/>
    <xf numFmtId="165" fontId="19" fillId="0" borderId="6" xfId="0" applyNumberFormat="1" applyFont="1" applyBorder="1" applyAlignment="1">
      <alignment horizontal="right" vertical="top"/>
    </xf>
    <xf numFmtId="167" fontId="19" fillId="0" borderId="8" xfId="0" applyNumberFormat="1" applyFont="1" applyBorder="1" applyAlignment="1">
      <alignment horizontal="right" vertical="top"/>
    </xf>
    <xf numFmtId="9" fontId="20" fillId="0" borderId="0" xfId="2" applyFont="1" applyFill="1" applyBorder="1" applyAlignment="1">
      <alignment horizontal="center" vertical="top" wrapText="1"/>
    </xf>
    <xf numFmtId="167" fontId="19" fillId="0" borderId="6" xfId="0" applyNumberFormat="1" applyFont="1" applyBorder="1" applyAlignment="1">
      <alignment horizontal="right" vertical="top"/>
    </xf>
    <xf numFmtId="10" fontId="18" fillId="2" borderId="11" xfId="2" applyNumberFormat="1" applyFont="1" applyFill="1" applyBorder="1" applyAlignment="1">
      <alignment horizontal="right" vertical="top"/>
    </xf>
    <xf numFmtId="0" fontId="23" fillId="3" borderId="5" xfId="0" applyFont="1" applyFill="1" applyBorder="1" applyAlignment="1">
      <alignment horizontal="left" vertical="top" wrapText="1"/>
    </xf>
    <xf numFmtId="0" fontId="23" fillId="3" borderId="1" xfId="0" applyFont="1" applyFill="1" applyBorder="1" applyAlignment="1">
      <alignment horizontal="left" vertical="top" wrapText="1" indent="1"/>
    </xf>
    <xf numFmtId="9" fontId="18" fillId="3" borderId="1" xfId="2" applyFont="1" applyFill="1" applyBorder="1" applyAlignment="1">
      <alignment horizontal="center" vertical="top"/>
    </xf>
    <xf numFmtId="166" fontId="18" fillId="3" borderId="10" xfId="0" applyNumberFormat="1" applyFont="1" applyFill="1" applyBorder="1" applyAlignment="1">
      <alignment horizontal="right" vertical="top"/>
    </xf>
    <xf numFmtId="166" fontId="18" fillId="3" borderId="11" xfId="0" applyNumberFormat="1" applyFont="1" applyFill="1" applyBorder="1" applyAlignment="1">
      <alignment horizontal="right" vertical="top"/>
    </xf>
    <xf numFmtId="166" fontId="18" fillId="3" borderId="9" xfId="0" applyNumberFormat="1" applyFont="1" applyFill="1" applyBorder="1" applyAlignment="1">
      <alignment horizontal="right" vertical="top"/>
    </xf>
    <xf numFmtId="10" fontId="18" fillId="3" borderId="11" xfId="2" applyNumberFormat="1" applyFont="1" applyFill="1" applyBorder="1" applyAlignment="1">
      <alignment horizontal="right" vertical="top"/>
    </xf>
    <xf numFmtId="0" fontId="18" fillId="4" borderId="12" xfId="0" applyFont="1" applyFill="1" applyBorder="1" applyAlignment="1">
      <alignment vertical="top" wrapText="1"/>
    </xf>
    <xf numFmtId="0" fontId="18" fillId="4" borderId="13" xfId="0" applyFont="1" applyFill="1" applyBorder="1" applyAlignment="1">
      <alignment vertical="top" wrapText="1"/>
    </xf>
    <xf numFmtId="164" fontId="23" fillId="4" borderId="10" xfId="0" applyNumberFormat="1" applyFont="1" applyFill="1" applyBorder="1" applyAlignment="1">
      <alignment horizontal="right" vertical="top"/>
    </xf>
    <xf numFmtId="164" fontId="23" fillId="4" borderId="11" xfId="0" applyNumberFormat="1" applyFont="1" applyFill="1" applyBorder="1" applyAlignment="1">
      <alignment horizontal="right" vertical="top"/>
    </xf>
    <xf numFmtId="164" fontId="23" fillId="4" borderId="9" xfId="0" applyNumberFormat="1" applyFont="1" applyFill="1" applyBorder="1" applyAlignment="1">
      <alignment horizontal="right" vertical="top"/>
    </xf>
    <xf numFmtId="10" fontId="23" fillId="4" borderId="11" xfId="2" applyNumberFormat="1" applyFont="1" applyFill="1" applyBorder="1" applyAlignment="1">
      <alignment horizontal="right" vertical="top"/>
    </xf>
    <xf numFmtId="0" fontId="26" fillId="0" borderId="0" xfId="0" applyFont="1"/>
    <xf numFmtId="0" fontId="26" fillId="0" borderId="0" xfId="0" applyFont="1" applyAlignment="1">
      <alignment horizontal="left" vertical="top"/>
    </xf>
    <xf numFmtId="0" fontId="11" fillId="0" borderId="0" xfId="0" applyFont="1" applyAlignment="1">
      <alignment horizontal="left"/>
    </xf>
    <xf numFmtId="0" fontId="2" fillId="0" borderId="0" xfId="0" applyFont="1" applyAlignment="1">
      <alignment horizontal="center"/>
    </xf>
    <xf numFmtId="0" fontId="12" fillId="0" borderId="0" xfId="0" applyFont="1" applyAlignment="1">
      <alignment horizontal="left" wrapText="1"/>
    </xf>
    <xf numFmtId="0" fontId="6" fillId="2" borderId="5" xfId="0" applyFont="1" applyFill="1" applyBorder="1" applyAlignment="1">
      <alignment horizontal="left" vertical="top" wrapText="1"/>
    </xf>
    <xf numFmtId="0" fontId="6" fillId="2" borderId="1" xfId="0" applyFont="1" applyFill="1" applyBorder="1" applyAlignment="1">
      <alignment horizontal="left" vertical="top" wrapText="1"/>
    </xf>
    <xf numFmtId="9" fontId="2" fillId="2" borderId="1" xfId="2" applyFont="1" applyFill="1" applyBorder="1" applyAlignment="1">
      <alignment horizontal="center" vertical="top"/>
    </xf>
    <xf numFmtId="7" fontId="2" fillId="2" borderId="1" xfId="0" applyNumberFormat="1" applyFont="1" applyFill="1" applyBorder="1" applyAlignment="1">
      <alignment horizontal="right" vertical="top"/>
    </xf>
    <xf numFmtId="166" fontId="2" fillId="2" borderId="14" xfId="0" applyNumberFormat="1" applyFont="1" applyFill="1" applyBorder="1" applyAlignment="1">
      <alignment horizontal="right" vertical="top"/>
    </xf>
    <xf numFmtId="166" fontId="2" fillId="2" borderId="26" xfId="0" applyNumberFormat="1" applyFont="1" applyFill="1" applyBorder="1" applyAlignment="1">
      <alignment horizontal="right" vertical="top"/>
    </xf>
    <xf numFmtId="166" fontId="2" fillId="2" borderId="27" xfId="0" applyNumberFormat="1" applyFont="1" applyFill="1" applyBorder="1" applyAlignment="1">
      <alignment horizontal="right" vertical="top"/>
    </xf>
    <xf numFmtId="166" fontId="17" fillId="2" borderId="32" xfId="0" applyNumberFormat="1" applyFont="1" applyFill="1" applyBorder="1" applyAlignment="1">
      <alignment horizontal="right" vertical="top"/>
    </xf>
    <xf numFmtId="166" fontId="2" fillId="2" borderId="20" xfId="0" applyNumberFormat="1" applyFont="1" applyFill="1" applyBorder="1" applyAlignment="1">
      <alignment horizontal="right" vertical="top"/>
    </xf>
    <xf numFmtId="166" fontId="2" fillId="2" borderId="6" xfId="0" applyNumberFormat="1" applyFont="1" applyFill="1" applyBorder="1" applyAlignment="1">
      <alignment horizontal="right" vertical="top"/>
    </xf>
    <xf numFmtId="166" fontId="2" fillId="2" borderId="5" xfId="0" applyNumberFormat="1" applyFont="1" applyFill="1" applyBorder="1" applyAlignment="1">
      <alignment horizontal="right" vertical="top"/>
    </xf>
    <xf numFmtId="9" fontId="2" fillId="2" borderId="6" xfId="2" applyFont="1" applyFill="1" applyBorder="1" applyAlignment="1">
      <alignment horizontal="right" vertical="top"/>
    </xf>
    <xf numFmtId="9" fontId="3" fillId="0" borderId="35" xfId="2" applyFont="1" applyFill="1" applyBorder="1" applyAlignment="1">
      <alignment horizontal="center" vertical="top"/>
    </xf>
    <xf numFmtId="0" fontId="3" fillId="0" borderId="41" xfId="0" applyFont="1" applyBorder="1" applyAlignment="1">
      <alignment horizontal="left" vertical="top" indent="1"/>
    </xf>
    <xf numFmtId="9" fontId="3" fillId="0" borderId="41" xfId="2" applyFont="1" applyFill="1" applyBorder="1" applyAlignment="1">
      <alignment horizontal="center" vertical="top"/>
    </xf>
    <xf numFmtId="164" fontId="3" fillId="0" borderId="41" xfId="0" applyNumberFormat="1" applyFont="1" applyBorder="1" applyAlignment="1" applyProtection="1">
      <alignment horizontal="right" vertical="top"/>
      <protection locked="0"/>
    </xf>
    <xf numFmtId="164" fontId="11" fillId="0" borderId="41" xfId="0" applyNumberFormat="1" applyFont="1" applyBorder="1" applyAlignment="1" applyProtection="1">
      <alignment horizontal="right" vertical="top"/>
      <protection locked="0"/>
    </xf>
    <xf numFmtId="7" fontId="4" fillId="0" borderId="41" xfId="0" applyNumberFormat="1" applyFont="1" applyBorder="1" applyAlignment="1">
      <alignment horizontal="right" vertical="top"/>
    </xf>
    <xf numFmtId="9" fontId="3" fillId="0" borderId="41" xfId="2" applyFont="1" applyBorder="1" applyAlignment="1">
      <alignment horizontal="right"/>
    </xf>
    <xf numFmtId="0" fontId="4" fillId="0" borderId="41" xfId="0" applyFont="1" applyBorder="1" applyAlignment="1">
      <alignment horizontal="left" vertical="top" wrapText="1" indent="1"/>
    </xf>
    <xf numFmtId="167" fontId="3" fillId="0" borderId="41" xfId="0" applyNumberFormat="1" applyFont="1" applyBorder="1" applyAlignment="1" applyProtection="1">
      <alignment horizontal="right" vertical="top"/>
      <protection locked="0"/>
    </xf>
    <xf numFmtId="165" fontId="11" fillId="0" borderId="41" xfId="0" applyNumberFormat="1" applyFont="1" applyBorder="1" applyAlignment="1" applyProtection="1">
      <alignment horizontal="right" vertical="top"/>
      <protection locked="0"/>
    </xf>
    <xf numFmtId="165" fontId="3" fillId="0" borderId="41" xfId="0" applyNumberFormat="1" applyFont="1" applyBorder="1" applyAlignment="1" applyProtection="1">
      <alignment horizontal="right" vertical="top"/>
      <protection locked="0"/>
    </xf>
    <xf numFmtId="165" fontId="4" fillId="0" borderId="41" xfId="0" applyNumberFormat="1" applyFont="1" applyBorder="1" applyAlignment="1">
      <alignment horizontal="right" vertical="top"/>
    </xf>
    <xf numFmtId="167" fontId="11" fillId="0" borderId="41" xfId="0" applyNumberFormat="1" applyFont="1" applyBorder="1" applyAlignment="1" applyProtection="1">
      <alignment horizontal="right" vertical="top"/>
      <protection locked="0"/>
    </xf>
    <xf numFmtId="164" fontId="3" fillId="10" borderId="41" xfId="0" applyNumberFormat="1" applyFont="1" applyFill="1" applyBorder="1" applyAlignment="1" applyProtection="1">
      <alignment horizontal="right" vertical="top"/>
      <protection locked="0"/>
    </xf>
    <xf numFmtId="167" fontId="3" fillId="10" borderId="41" xfId="0" applyNumberFormat="1" applyFont="1" applyFill="1" applyBorder="1" applyAlignment="1" applyProtection="1">
      <alignment horizontal="right" vertical="top"/>
      <protection locked="0"/>
    </xf>
    <xf numFmtId="0" fontId="3" fillId="0" borderId="34" xfId="0" applyFont="1" applyBorder="1" applyAlignment="1">
      <alignment horizontal="right"/>
    </xf>
    <xf numFmtId="0" fontId="3" fillId="0" borderId="35" xfId="0" applyFont="1" applyBorder="1" applyAlignment="1">
      <alignment horizontal="right"/>
    </xf>
    <xf numFmtId="168" fontId="4" fillId="0" borderId="0" xfId="0" applyNumberFormat="1" applyFont="1"/>
    <xf numFmtId="0" fontId="3" fillId="0" borderId="36" xfId="0" applyFont="1" applyBorder="1" applyAlignment="1">
      <alignment horizontal="right"/>
    </xf>
    <xf numFmtId="0" fontId="3" fillId="0" borderId="15" xfId="0" applyFont="1" applyBorder="1"/>
    <xf numFmtId="0" fontId="3" fillId="0" borderId="40" xfId="0" applyFont="1" applyBorder="1" applyAlignment="1">
      <alignment horizontal="right"/>
    </xf>
    <xf numFmtId="9" fontId="18" fillId="9" borderId="11" xfId="2" applyFont="1" applyFill="1" applyBorder="1" applyAlignment="1">
      <alignment horizontal="right" vertical="top"/>
    </xf>
    <xf numFmtId="0" fontId="4" fillId="0" borderId="42" xfId="0" applyFont="1" applyBorder="1"/>
    <xf numFmtId="2" fontId="3" fillId="0" borderId="41" xfId="0" applyNumberFormat="1" applyFont="1" applyBorder="1"/>
    <xf numFmtId="2" fontId="4" fillId="0" borderId="41" xfId="0" applyNumberFormat="1" applyFont="1" applyBorder="1"/>
    <xf numFmtId="165" fontId="3" fillId="0" borderId="35" xfId="0" applyNumberFormat="1" applyFont="1" applyBorder="1" applyAlignment="1">
      <alignment horizontal="right" vertical="top"/>
    </xf>
    <xf numFmtId="0" fontId="3" fillId="0" borderId="35" xfId="0" applyFont="1" applyBorder="1" applyAlignment="1">
      <alignment horizontal="right" wrapText="1"/>
    </xf>
    <xf numFmtId="0" fontId="3" fillId="0" borderId="40" xfId="0" applyFont="1" applyBorder="1" applyAlignment="1">
      <alignment horizontal="right" wrapText="1"/>
    </xf>
    <xf numFmtId="0" fontId="3" fillId="0" borderId="36" xfId="0" applyFont="1" applyBorder="1" applyAlignment="1">
      <alignment horizontal="right" wrapText="1"/>
    </xf>
    <xf numFmtId="0" fontId="3" fillId="0" borderId="46" xfId="0" applyFont="1" applyBorder="1" applyAlignment="1">
      <alignment horizontal="right" wrapText="1"/>
    </xf>
    <xf numFmtId="2" fontId="3" fillId="0" borderId="42" xfId="0" applyNumberFormat="1" applyFont="1" applyBorder="1" applyAlignment="1">
      <alignment horizontal="right"/>
    </xf>
    <xf numFmtId="2" fontId="3" fillId="0" borderId="0" xfId="0" applyNumberFormat="1" applyFont="1" applyAlignment="1">
      <alignment horizontal="right"/>
    </xf>
    <xf numFmtId="2" fontId="3" fillId="0" borderId="21" xfId="0" applyNumberFormat="1" applyFont="1" applyBorder="1" applyAlignment="1">
      <alignment horizontal="right"/>
    </xf>
    <xf numFmtId="2" fontId="3" fillId="0" borderId="15" xfId="0" applyNumberFormat="1" applyFont="1" applyBorder="1" applyAlignment="1">
      <alignment horizontal="right"/>
    </xf>
    <xf numFmtId="166" fontId="3" fillId="0" borderId="0" xfId="0" applyNumberFormat="1" applyFont="1"/>
    <xf numFmtId="0" fontId="12" fillId="0" borderId="0" xfId="0" applyFont="1" applyAlignment="1">
      <alignment vertical="top" wrapText="1"/>
    </xf>
    <xf numFmtId="2" fontId="3" fillId="10" borderId="15" xfId="0" applyNumberFormat="1" applyFont="1" applyFill="1" applyBorder="1" applyAlignment="1">
      <alignment horizontal="right"/>
    </xf>
    <xf numFmtId="2" fontId="3" fillId="10" borderId="46" xfId="0" applyNumberFormat="1" applyFont="1" applyFill="1" applyBorder="1" applyAlignment="1">
      <alignment horizontal="right"/>
    </xf>
    <xf numFmtId="167" fontId="3" fillId="10" borderId="36" xfId="3" applyNumberFormat="1" applyFont="1" applyFill="1" applyBorder="1" applyAlignment="1"/>
    <xf numFmtId="2" fontId="3" fillId="10" borderId="42" xfId="0" applyNumberFormat="1" applyFont="1" applyFill="1" applyBorder="1" applyAlignment="1">
      <alignment horizontal="right"/>
    </xf>
    <xf numFmtId="167" fontId="3" fillId="10" borderId="42" xfId="3" applyNumberFormat="1" applyFont="1" applyFill="1" applyBorder="1" applyAlignment="1"/>
    <xf numFmtId="167" fontId="3" fillId="10" borderId="15" xfId="3" applyNumberFormat="1" applyFont="1" applyFill="1" applyBorder="1" applyAlignment="1"/>
    <xf numFmtId="2" fontId="3" fillId="10" borderId="0" xfId="0" applyNumberFormat="1" applyFont="1" applyFill="1" applyAlignment="1">
      <alignment horizontal="right"/>
    </xf>
    <xf numFmtId="2" fontId="3" fillId="10" borderId="35" xfId="0" applyNumberFormat="1" applyFont="1" applyFill="1" applyBorder="1" applyAlignment="1">
      <alignment horizontal="right"/>
    </xf>
    <xf numFmtId="2" fontId="3" fillId="10" borderId="21" xfId="0" applyNumberFormat="1" applyFont="1" applyFill="1" applyBorder="1" applyAlignment="1">
      <alignment horizontal="right"/>
    </xf>
    <xf numFmtId="2" fontId="11" fillId="10" borderId="21" xfId="0" applyNumberFormat="1" applyFont="1" applyFill="1" applyBorder="1" applyAlignment="1">
      <alignment horizontal="right"/>
    </xf>
    <xf numFmtId="2" fontId="3" fillId="10" borderId="40" xfId="0" applyNumberFormat="1" applyFont="1" applyFill="1" applyBorder="1" applyAlignment="1">
      <alignment horizontal="right"/>
    </xf>
    <xf numFmtId="0" fontId="2" fillId="0" borderId="0" xfId="0" applyFont="1" applyAlignment="1">
      <alignment horizontal="center" wrapText="1"/>
    </xf>
    <xf numFmtId="9" fontId="3" fillId="0" borderId="0" xfId="2" applyFont="1" applyFill="1" applyBorder="1" applyAlignment="1">
      <alignment horizontal="right"/>
    </xf>
    <xf numFmtId="9" fontId="2" fillId="0" borderId="0" xfId="2" applyFont="1" applyFill="1" applyBorder="1" applyAlignment="1">
      <alignment horizontal="right" vertical="top"/>
    </xf>
    <xf numFmtId="9" fontId="3" fillId="0" borderId="0" xfId="2" applyFont="1" applyFill="1" applyBorder="1"/>
    <xf numFmtId="10" fontId="2" fillId="0" borderId="0" xfId="2" applyNumberFormat="1" applyFont="1" applyFill="1" applyBorder="1" applyAlignment="1">
      <alignment horizontal="right" vertical="top"/>
    </xf>
    <xf numFmtId="10" fontId="6" fillId="0" borderId="0" xfId="2" applyNumberFormat="1" applyFont="1" applyFill="1" applyBorder="1" applyAlignment="1">
      <alignment horizontal="right" vertical="top"/>
    </xf>
    <xf numFmtId="165" fontId="3" fillId="0" borderId="1" xfId="0" applyNumberFormat="1" applyFont="1" applyBorder="1" applyAlignment="1">
      <alignment horizontal="right" vertical="top"/>
    </xf>
    <xf numFmtId="7" fontId="4" fillId="0" borderId="15" xfId="0" applyNumberFormat="1" applyFont="1" applyBorder="1" applyAlignment="1">
      <alignment horizontal="right" vertical="top"/>
    </xf>
    <xf numFmtId="164" fontId="4" fillId="0" borderId="15" xfId="0" applyNumberFormat="1" applyFont="1" applyBorder="1" applyAlignment="1">
      <alignment horizontal="right" vertical="top"/>
    </xf>
    <xf numFmtId="166" fontId="2" fillId="2" borderId="1" xfId="0" applyNumberFormat="1" applyFont="1" applyFill="1" applyBorder="1" applyAlignment="1">
      <alignment horizontal="right" vertical="top"/>
    </xf>
    <xf numFmtId="9" fontId="3" fillId="0" borderId="21" xfId="2" applyFont="1" applyBorder="1"/>
    <xf numFmtId="9" fontId="3" fillId="0" borderId="19" xfId="2" applyFont="1" applyBorder="1" applyAlignment="1">
      <alignment horizontal="right"/>
    </xf>
    <xf numFmtId="0" fontId="3" fillId="0" borderId="15" xfId="0" applyFont="1" applyBorder="1" applyAlignment="1">
      <alignment horizontal="left" vertical="top" indent="1"/>
    </xf>
    <xf numFmtId="0" fontId="3" fillId="0" borderId="49" xfId="0" applyFont="1" applyBorder="1" applyAlignment="1">
      <alignment horizontal="left" vertical="top" wrapText="1"/>
    </xf>
    <xf numFmtId="0" fontId="2" fillId="0" borderId="1" xfId="0" applyFont="1" applyBorder="1" applyAlignment="1">
      <alignment horizontal="center"/>
    </xf>
    <xf numFmtId="0" fontId="3" fillId="0" borderId="24" xfId="0" applyFont="1" applyBorder="1" applyAlignment="1">
      <alignment horizontal="left" vertical="top" wrapText="1"/>
    </xf>
    <xf numFmtId="0" fontId="11" fillId="0" borderId="0" xfId="0" applyFont="1" applyAlignment="1">
      <alignment horizontal="left" vertical="top" wrapText="1"/>
    </xf>
    <xf numFmtId="0" fontId="3" fillId="0" borderId="25" xfId="0" applyFont="1" applyBorder="1" applyAlignment="1">
      <alignment horizontal="left" vertical="top" wrapText="1"/>
    </xf>
    <xf numFmtId="0" fontId="3" fillId="0" borderId="52" xfId="0" applyFont="1" applyBorder="1" applyAlignment="1">
      <alignment horizontal="right"/>
    </xf>
    <xf numFmtId="0" fontId="3" fillId="0" borderId="44" xfId="0" applyFont="1" applyBorder="1" applyAlignment="1">
      <alignment horizontal="right"/>
    </xf>
    <xf numFmtId="0" fontId="3" fillId="0" borderId="53" xfId="0" applyFont="1" applyBorder="1" applyAlignment="1">
      <alignment horizontal="right"/>
    </xf>
    <xf numFmtId="0" fontId="3" fillId="0" borderId="43" xfId="0" applyFont="1" applyBorder="1" applyAlignment="1">
      <alignment horizontal="right"/>
    </xf>
    <xf numFmtId="2" fontId="3" fillId="11" borderId="41" xfId="0" applyNumberFormat="1" applyFont="1" applyFill="1" applyBorder="1"/>
    <xf numFmtId="2" fontId="4" fillId="11" borderId="41" xfId="0" applyNumberFormat="1" applyFont="1" applyFill="1" applyBorder="1"/>
    <xf numFmtId="167" fontId="3" fillId="11" borderId="15" xfId="3" applyNumberFormat="1" applyFont="1" applyFill="1" applyBorder="1" applyAlignment="1">
      <alignment horizontal="right"/>
    </xf>
    <xf numFmtId="167" fontId="3" fillId="11" borderId="0" xfId="0" applyNumberFormat="1" applyFont="1" applyFill="1" applyAlignment="1">
      <alignment horizontal="right"/>
    </xf>
    <xf numFmtId="167" fontId="3" fillId="11" borderId="21" xfId="0" applyNumberFormat="1" applyFont="1" applyFill="1" applyBorder="1" applyAlignment="1">
      <alignment horizontal="right"/>
    </xf>
    <xf numFmtId="167" fontId="3" fillId="11" borderId="15" xfId="0" applyNumberFormat="1" applyFont="1" applyFill="1" applyBorder="1" applyAlignment="1">
      <alignment horizontal="right"/>
    </xf>
    <xf numFmtId="2" fontId="3" fillId="10" borderId="45" xfId="0" applyNumberFormat="1" applyFont="1" applyFill="1" applyBorder="1" applyAlignment="1">
      <alignment horizontal="right"/>
    </xf>
    <xf numFmtId="2" fontId="11" fillId="10" borderId="15" xfId="0" applyNumberFormat="1" applyFont="1" applyFill="1" applyBorder="1" applyAlignment="1">
      <alignment horizontal="right"/>
    </xf>
    <xf numFmtId="166" fontId="29" fillId="3" borderId="30" xfId="0" applyNumberFormat="1" applyFont="1" applyFill="1" applyBorder="1" applyAlignment="1">
      <alignment horizontal="right" vertical="top"/>
    </xf>
    <xf numFmtId="164" fontId="11" fillId="0" borderId="0" xfId="0" applyNumberFormat="1" applyFont="1" applyAlignment="1" applyProtection="1">
      <alignment horizontal="right" vertical="top"/>
      <protection locked="0"/>
    </xf>
    <xf numFmtId="164" fontId="3" fillId="0" borderId="50" xfId="0" applyNumberFormat="1" applyFont="1" applyBorder="1" applyAlignment="1" applyProtection="1">
      <alignment horizontal="right" vertical="top"/>
      <protection locked="0"/>
    </xf>
    <xf numFmtId="165" fontId="11" fillId="0" borderId="0" xfId="0" applyNumberFormat="1" applyFont="1" applyAlignment="1" applyProtection="1">
      <alignment horizontal="right" vertical="top"/>
      <protection locked="0"/>
    </xf>
    <xf numFmtId="167" fontId="3" fillId="0" borderId="50" xfId="0" applyNumberFormat="1" applyFont="1" applyBorder="1" applyAlignment="1" applyProtection="1">
      <alignment horizontal="right" vertical="top"/>
      <protection locked="0"/>
    </xf>
    <xf numFmtId="167" fontId="3" fillId="0" borderId="36" xfId="0" applyNumberFormat="1" applyFont="1" applyBorder="1" applyAlignment="1" applyProtection="1">
      <alignment horizontal="right" vertical="top"/>
      <protection locked="0"/>
    </xf>
    <xf numFmtId="167" fontId="3" fillId="0" borderId="37" xfId="0" applyNumberFormat="1" applyFont="1" applyBorder="1" applyAlignment="1" applyProtection="1">
      <alignment horizontal="right" vertical="top"/>
      <protection locked="0"/>
    </xf>
    <xf numFmtId="167" fontId="3" fillId="0" borderId="38" xfId="0" applyNumberFormat="1" applyFont="1" applyBorder="1" applyAlignment="1" applyProtection="1">
      <alignment horizontal="right" vertical="top"/>
      <protection locked="0"/>
    </xf>
    <xf numFmtId="165" fontId="11" fillId="0" borderId="35" xfId="0" applyNumberFormat="1" applyFont="1" applyBorder="1" applyAlignment="1" applyProtection="1">
      <alignment horizontal="right" vertical="top"/>
      <protection locked="0"/>
    </xf>
    <xf numFmtId="167" fontId="3" fillId="0" borderId="46" xfId="0" applyNumberFormat="1" applyFont="1" applyBorder="1" applyAlignment="1" applyProtection="1">
      <alignment horizontal="right" vertical="top"/>
      <protection locked="0"/>
    </xf>
    <xf numFmtId="0" fontId="3" fillId="0" borderId="31" xfId="0" applyFont="1" applyBorder="1" applyAlignment="1">
      <alignment horizontal="center" vertical="top"/>
    </xf>
    <xf numFmtId="0" fontId="3" fillId="0" borderId="3" xfId="0" applyFont="1" applyBorder="1" applyAlignment="1">
      <alignment horizontal="left" vertical="top"/>
    </xf>
    <xf numFmtId="7" fontId="3" fillId="0" borderId="0" xfId="0" applyNumberFormat="1" applyFont="1" applyAlignment="1">
      <alignment horizontal="right" vertical="top"/>
    </xf>
    <xf numFmtId="0" fontId="3" fillId="0" borderId="15" xfId="0" applyFont="1" applyBorder="1" applyAlignment="1">
      <alignment horizontal="left" vertical="top" wrapText="1" indent="1"/>
    </xf>
    <xf numFmtId="0" fontId="3" fillId="0" borderId="0" xfId="0" applyFont="1" applyAlignment="1">
      <alignment horizontal="left" vertical="top" wrapText="1" indent="1"/>
    </xf>
    <xf numFmtId="0" fontId="3" fillId="0" borderId="36" xfId="0" applyFont="1" applyBorder="1" applyAlignment="1">
      <alignment horizontal="left" vertical="top" wrapText="1" indent="1"/>
    </xf>
    <xf numFmtId="0" fontId="3" fillId="0" borderId="35" xfId="0" applyFont="1" applyBorder="1" applyAlignment="1">
      <alignment horizontal="left" vertical="top" wrapText="1" indent="1"/>
    </xf>
    <xf numFmtId="167" fontId="3" fillId="0" borderId="35" xfId="0" applyNumberFormat="1" applyFont="1" applyBorder="1" applyAlignment="1" applyProtection="1">
      <alignment horizontal="right" vertical="top"/>
      <protection locked="0"/>
    </xf>
    <xf numFmtId="0" fontId="2" fillId="2" borderId="1"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165" fontId="3" fillId="0" borderId="33" xfId="0" applyNumberFormat="1" applyFont="1" applyBorder="1" applyAlignment="1">
      <alignment horizontal="right" vertical="top"/>
    </xf>
    <xf numFmtId="0" fontId="3" fillId="0" borderId="16" xfId="0" applyFont="1" applyBorder="1" applyAlignment="1">
      <alignment horizontal="right" vertical="top"/>
    </xf>
    <xf numFmtId="0" fontId="3" fillId="0" borderId="7" xfId="0" applyFont="1" applyBorder="1" applyAlignment="1">
      <alignment horizontal="left" vertical="top" wrapText="1" indent="1"/>
    </xf>
    <xf numFmtId="164" fontId="3" fillId="0" borderId="33" xfId="0" applyNumberFormat="1" applyFont="1" applyBorder="1" applyAlignment="1" applyProtection="1">
      <alignment horizontal="right" vertical="top"/>
      <protection locked="0"/>
    </xf>
    <xf numFmtId="7" fontId="3" fillId="0" borderId="15" xfId="0" applyNumberFormat="1" applyFont="1" applyBorder="1" applyAlignment="1">
      <alignment horizontal="right" vertical="top"/>
    </xf>
    <xf numFmtId="0" fontId="2" fillId="2" borderId="10" xfId="0" applyFont="1" applyFill="1" applyBorder="1" applyAlignment="1">
      <alignment horizontal="left" vertical="top" wrapText="1"/>
    </xf>
    <xf numFmtId="166" fontId="2" fillId="2" borderId="30" xfId="0" applyNumberFormat="1" applyFont="1" applyFill="1" applyBorder="1" applyAlignment="1">
      <alignment horizontal="right" vertical="top"/>
    </xf>
    <xf numFmtId="7" fontId="3" fillId="0" borderId="16" xfId="0" applyNumberFormat="1" applyFont="1" applyBorder="1" applyAlignment="1">
      <alignment horizontal="right" vertical="top"/>
    </xf>
    <xf numFmtId="165" fontId="3" fillId="0" borderId="33" xfId="0" applyNumberFormat="1" applyFont="1" applyBorder="1" applyAlignment="1" applyProtection="1">
      <alignment horizontal="right" vertical="top"/>
      <protection locked="0"/>
    </xf>
    <xf numFmtId="164" fontId="3" fillId="0" borderId="15" xfId="0" applyNumberFormat="1" applyFont="1" applyBorder="1" applyAlignment="1">
      <alignment horizontal="right" vertical="top"/>
    </xf>
    <xf numFmtId="167" fontId="3" fillId="0" borderId="15" xfId="0" applyNumberFormat="1" applyFont="1" applyBorder="1" applyAlignment="1">
      <alignment horizontal="right" vertical="top"/>
    </xf>
    <xf numFmtId="9" fontId="3" fillId="0" borderId="0" xfId="2" applyFont="1" applyFill="1" applyBorder="1" applyAlignment="1">
      <alignment horizontal="center" vertical="top" wrapText="1"/>
    </xf>
    <xf numFmtId="0" fontId="2" fillId="0" borderId="15" xfId="0" applyFont="1" applyBorder="1" applyAlignment="1">
      <alignment horizontal="left" vertical="top"/>
    </xf>
    <xf numFmtId="0" fontId="2" fillId="2" borderId="14" xfId="0" applyFont="1" applyFill="1" applyBorder="1" applyAlignment="1">
      <alignment horizontal="left" vertical="top" wrapText="1"/>
    </xf>
    <xf numFmtId="0" fontId="2" fillId="0" borderId="15" xfId="0" applyFont="1" applyBorder="1" applyAlignment="1">
      <alignment horizontal="left" vertical="top" wrapText="1"/>
    </xf>
    <xf numFmtId="0" fontId="2" fillId="2" borderId="17" xfId="0" applyFont="1" applyFill="1" applyBorder="1" applyAlignment="1">
      <alignment horizontal="left" vertical="top" wrapText="1"/>
    </xf>
    <xf numFmtId="0" fontId="2" fillId="4" borderId="47" xfId="0" applyFont="1" applyFill="1" applyBorder="1" applyAlignment="1">
      <alignment vertical="center" wrapText="1"/>
    </xf>
    <xf numFmtId="0" fontId="2" fillId="4" borderId="13" xfId="0" applyFont="1" applyFill="1" applyBorder="1" applyAlignment="1">
      <alignment vertical="center" wrapText="1"/>
    </xf>
    <xf numFmtId="164" fontId="2" fillId="4" borderId="10" xfId="0" applyNumberFormat="1" applyFont="1" applyFill="1" applyBorder="1" applyAlignment="1">
      <alignment horizontal="right" vertical="center"/>
    </xf>
    <xf numFmtId="164" fontId="2" fillId="4" borderId="17" xfId="0" applyNumberFormat="1" applyFont="1" applyFill="1" applyBorder="1" applyAlignment="1">
      <alignment horizontal="right" vertical="center"/>
    </xf>
    <xf numFmtId="164" fontId="2" fillId="4" borderId="22" xfId="0" applyNumberFormat="1" applyFont="1" applyFill="1" applyBorder="1" applyAlignment="1">
      <alignment horizontal="right" vertical="center"/>
    </xf>
    <xf numFmtId="164" fontId="2" fillId="4" borderId="23" xfId="0" applyNumberFormat="1" applyFont="1" applyFill="1" applyBorder="1" applyAlignment="1">
      <alignment horizontal="right" vertical="center"/>
    </xf>
    <xf numFmtId="164" fontId="2" fillId="4" borderId="18" xfId="0" applyNumberFormat="1" applyFont="1" applyFill="1" applyBorder="1" applyAlignment="1">
      <alignment horizontal="right" vertical="center"/>
    </xf>
    <xf numFmtId="0" fontId="3" fillId="0" borderId="0" xfId="0" applyFont="1" applyAlignment="1">
      <alignment horizontal="left" vertical="top"/>
    </xf>
    <xf numFmtId="0" fontId="3" fillId="0" borderId="0" xfId="0" applyFont="1" applyAlignment="1">
      <alignment horizontal="right" vertical="top"/>
    </xf>
    <xf numFmtId="0" fontId="3" fillId="0" borderId="0" xfId="0" applyFont="1" applyAlignment="1">
      <alignment horizontal="left"/>
    </xf>
    <xf numFmtId="0" fontId="3" fillId="0" borderId="31" xfId="0" applyFont="1" applyBorder="1" applyAlignment="1">
      <alignment horizontal="left" vertical="top" wrapText="1"/>
    </xf>
    <xf numFmtId="165" fontId="3" fillId="0" borderId="39" xfId="0" applyNumberFormat="1" applyFont="1" applyBorder="1" applyAlignment="1" applyProtection="1">
      <alignment horizontal="right" vertical="top"/>
      <protection locked="0"/>
    </xf>
    <xf numFmtId="166" fontId="2" fillId="2" borderId="32" xfId="0" applyNumberFormat="1" applyFont="1" applyFill="1" applyBorder="1" applyAlignment="1">
      <alignment horizontal="right" vertical="top"/>
    </xf>
    <xf numFmtId="0" fontId="29" fillId="3" borderId="14" xfId="0" applyFont="1" applyFill="1" applyBorder="1" applyAlignment="1">
      <alignment horizontal="left" vertical="top" wrapText="1"/>
    </xf>
    <xf numFmtId="0" fontId="29" fillId="3" borderId="1" xfId="0" applyFont="1" applyFill="1" applyBorder="1" applyAlignment="1">
      <alignment horizontal="left" vertical="top" wrapText="1" indent="1"/>
    </xf>
    <xf numFmtId="9" fontId="29" fillId="3" borderId="1" xfId="2" applyFont="1" applyFill="1" applyBorder="1" applyAlignment="1">
      <alignment horizontal="center" vertical="top"/>
    </xf>
    <xf numFmtId="166" fontId="29" fillId="3" borderId="10" xfId="0" applyNumberFormat="1" applyFont="1" applyFill="1" applyBorder="1" applyAlignment="1">
      <alignment horizontal="right" vertical="top"/>
    </xf>
    <xf numFmtId="166" fontId="29" fillId="3" borderId="17" xfId="0" applyNumberFormat="1" applyFont="1" applyFill="1" applyBorder="1" applyAlignment="1">
      <alignment horizontal="right" vertical="top"/>
    </xf>
    <xf numFmtId="166" fontId="29" fillId="3" borderId="22" xfId="0" applyNumberFormat="1" applyFont="1" applyFill="1" applyBorder="1" applyAlignment="1">
      <alignment horizontal="right" vertical="top"/>
    </xf>
    <xf numFmtId="166" fontId="29" fillId="3" borderId="23" xfId="0" applyNumberFormat="1" applyFont="1" applyFill="1" applyBorder="1" applyAlignment="1">
      <alignment horizontal="right" vertical="top"/>
    </xf>
    <xf numFmtId="166" fontId="29" fillId="3" borderId="18" xfId="0" applyNumberFormat="1" applyFont="1" applyFill="1" applyBorder="1" applyAlignment="1">
      <alignment horizontal="right" vertical="top"/>
    </xf>
    <xf numFmtId="166" fontId="17" fillId="2" borderId="1" xfId="0" applyNumberFormat="1" applyFont="1" applyFill="1" applyBorder="1" applyAlignment="1">
      <alignment horizontal="right" vertical="top"/>
    </xf>
    <xf numFmtId="165" fontId="11" fillId="0" borderId="28" xfId="0" applyNumberFormat="1" applyFont="1" applyBorder="1" applyAlignment="1">
      <alignment horizontal="right" vertical="top"/>
    </xf>
    <xf numFmtId="164" fontId="11" fillId="0" borderId="28" xfId="0" applyNumberFormat="1" applyFont="1" applyBorder="1" applyAlignment="1" applyProtection="1">
      <alignment horizontal="right" vertical="top"/>
      <protection locked="0"/>
    </xf>
    <xf numFmtId="166" fontId="17" fillId="2" borderId="22" xfId="0" applyNumberFormat="1" applyFont="1" applyFill="1" applyBorder="1" applyAlignment="1">
      <alignment horizontal="right" vertical="top"/>
    </xf>
    <xf numFmtId="165" fontId="11" fillId="0" borderId="28" xfId="0" applyNumberFormat="1" applyFont="1" applyBorder="1" applyAlignment="1" applyProtection="1">
      <alignment horizontal="right" vertical="top"/>
      <protection locked="0"/>
    </xf>
    <xf numFmtId="164" fontId="17" fillId="4" borderId="30" xfId="0" applyNumberFormat="1" applyFont="1" applyFill="1" applyBorder="1" applyAlignment="1">
      <alignment horizontal="right" vertical="center"/>
    </xf>
    <xf numFmtId="169" fontId="2" fillId="2" borderId="18" xfId="2" applyNumberFormat="1" applyFont="1" applyFill="1" applyBorder="1" applyAlignment="1">
      <alignment horizontal="right" vertical="top"/>
    </xf>
    <xf numFmtId="169" fontId="29" fillId="3" borderId="18" xfId="2" applyNumberFormat="1" applyFont="1" applyFill="1" applyBorder="1" applyAlignment="1">
      <alignment horizontal="right" vertical="top"/>
    </xf>
    <xf numFmtId="169" fontId="2" fillId="4" borderId="18" xfId="2" applyNumberFormat="1" applyFont="1" applyFill="1" applyBorder="1" applyAlignment="1">
      <alignment horizontal="right" vertical="center"/>
    </xf>
    <xf numFmtId="169" fontId="3" fillId="0" borderId="21" xfId="2" applyNumberFormat="1" applyFont="1" applyBorder="1" applyAlignment="1">
      <alignment horizontal="right"/>
    </xf>
    <xf numFmtId="169" fontId="3" fillId="0" borderId="21" xfId="2" applyNumberFormat="1" applyFont="1" applyFill="1" applyBorder="1" applyAlignment="1">
      <alignment horizontal="right"/>
    </xf>
    <xf numFmtId="169" fontId="2" fillId="2" borderId="48" xfId="2" applyNumberFormat="1" applyFont="1" applyFill="1" applyBorder="1" applyAlignment="1">
      <alignment horizontal="right" vertical="top"/>
    </xf>
    <xf numFmtId="169" fontId="3" fillId="0" borderId="40" xfId="2" applyNumberFormat="1" applyFont="1" applyBorder="1" applyAlignment="1">
      <alignment horizontal="right"/>
    </xf>
    <xf numFmtId="0" fontId="3" fillId="0" borderId="18" xfId="0" applyFont="1" applyBorder="1" applyAlignment="1">
      <alignment horizontal="center" vertical="top"/>
    </xf>
    <xf numFmtId="0" fontId="2" fillId="0" borderId="20" xfId="0" applyFont="1" applyBorder="1" applyAlignment="1">
      <alignment horizontal="center"/>
    </xf>
    <xf numFmtId="0" fontId="3" fillId="0" borderId="19" xfId="0" applyFont="1" applyBorder="1"/>
    <xf numFmtId="164" fontId="6" fillId="4" borderId="10" xfId="0" applyNumberFormat="1" applyFont="1" applyFill="1" applyBorder="1" applyAlignment="1">
      <alignment horizontal="right" vertical="center"/>
    </xf>
    <xf numFmtId="164" fontId="6" fillId="4" borderId="17" xfId="0" applyNumberFormat="1" applyFont="1" applyFill="1" applyBorder="1" applyAlignment="1">
      <alignment horizontal="right" vertical="center"/>
    </xf>
    <xf numFmtId="164" fontId="6" fillId="4" borderId="18" xfId="0" applyNumberFormat="1" applyFont="1" applyFill="1" applyBorder="1" applyAlignment="1">
      <alignment horizontal="right" vertical="center"/>
    </xf>
    <xf numFmtId="169" fontId="3" fillId="0" borderId="0" xfId="2" applyNumberFormat="1" applyFont="1" applyFill="1" applyBorder="1" applyAlignment="1">
      <alignment horizontal="right"/>
    </xf>
    <xf numFmtId="169" fontId="2" fillId="0" borderId="0" xfId="2" applyNumberFormat="1" applyFont="1" applyFill="1" applyBorder="1" applyAlignment="1">
      <alignment horizontal="right" vertical="top"/>
    </xf>
    <xf numFmtId="169" fontId="3" fillId="0" borderId="0" xfId="2" applyNumberFormat="1" applyFont="1" applyFill="1" applyBorder="1"/>
    <xf numFmtId="169" fontId="6" fillId="0" borderId="0" xfId="2" applyNumberFormat="1" applyFont="1" applyFill="1" applyBorder="1" applyAlignment="1">
      <alignment horizontal="right" vertical="center"/>
    </xf>
    <xf numFmtId="0" fontId="3" fillId="0" borderId="50" xfId="0" applyFont="1" applyBorder="1" applyAlignment="1">
      <alignment horizontal="left" vertical="top" wrapText="1"/>
    </xf>
    <xf numFmtId="167" fontId="3" fillId="0" borderId="21" xfId="0" applyNumberFormat="1" applyFont="1" applyBorder="1" applyAlignment="1" applyProtection="1">
      <alignment horizontal="right" vertical="top"/>
      <protection locked="0"/>
    </xf>
    <xf numFmtId="165" fontId="3" fillId="0" borderId="40" xfId="0" applyNumberFormat="1" applyFont="1" applyBorder="1" applyAlignment="1" applyProtection="1">
      <alignment horizontal="right" vertical="top"/>
      <protection locked="0"/>
    </xf>
    <xf numFmtId="9" fontId="11" fillId="0" borderId="0" xfId="2" applyFont="1" applyFill="1" applyBorder="1" applyAlignment="1">
      <alignment horizontal="right"/>
    </xf>
    <xf numFmtId="0" fontId="2" fillId="0" borderId="36" xfId="0" applyFont="1" applyBorder="1" applyAlignment="1">
      <alignment horizontal="center"/>
    </xf>
    <xf numFmtId="0" fontId="4" fillId="0" borderId="15" xfId="0" applyFont="1" applyBorder="1" applyAlignment="1">
      <alignment horizontal="right" vertical="top"/>
    </xf>
    <xf numFmtId="165" fontId="4" fillId="0" borderId="0" xfId="0" applyNumberFormat="1" applyFont="1" applyAlignment="1">
      <alignment horizontal="right" vertical="top"/>
    </xf>
    <xf numFmtId="0" fontId="2" fillId="0" borderId="54" xfId="0" applyFont="1" applyBorder="1" applyAlignment="1">
      <alignment horizontal="center"/>
    </xf>
    <xf numFmtId="0" fontId="3" fillId="0" borderId="8" xfId="0" applyFont="1" applyBorder="1"/>
    <xf numFmtId="0" fontId="4" fillId="0" borderId="34" xfId="0" applyFont="1" applyBorder="1" applyAlignment="1">
      <alignment horizontal="left" vertical="top" wrapText="1" indent="1"/>
    </xf>
    <xf numFmtId="0" fontId="2" fillId="4" borderId="12" xfId="0" applyFont="1" applyFill="1" applyBorder="1" applyAlignment="1">
      <alignment vertical="center" wrapText="1"/>
    </xf>
    <xf numFmtId="169" fontId="6" fillId="4" borderId="11" xfId="2" applyNumberFormat="1" applyFont="1" applyFill="1" applyBorder="1" applyAlignment="1">
      <alignment horizontal="right" vertical="center"/>
    </xf>
    <xf numFmtId="0" fontId="6" fillId="0" borderId="0" xfId="0" applyFont="1" applyAlignment="1">
      <alignment horizontal="center" vertical="top" wrapText="1"/>
    </xf>
    <xf numFmtId="169" fontId="3" fillId="0" borderId="8" xfId="2" applyNumberFormat="1" applyFont="1" applyBorder="1" applyAlignment="1">
      <alignment vertical="top"/>
    </xf>
    <xf numFmtId="0" fontId="4" fillId="0" borderId="7" xfId="0" applyFont="1" applyBorder="1" applyAlignment="1">
      <alignment horizontal="left" vertical="top" wrapText="1"/>
    </xf>
    <xf numFmtId="169" fontId="3" fillId="0" borderId="8" xfId="2" applyNumberFormat="1" applyFont="1" applyBorder="1" applyAlignment="1">
      <alignment horizontal="right" vertical="top"/>
    </xf>
    <xf numFmtId="169" fontId="3" fillId="0" borderId="8" xfId="2" applyNumberFormat="1" applyFont="1" applyFill="1" applyBorder="1" applyAlignment="1">
      <alignment horizontal="right" vertical="top"/>
    </xf>
    <xf numFmtId="0" fontId="31" fillId="0" borderId="7" xfId="0" applyFont="1" applyBorder="1" applyAlignment="1">
      <alignment horizontal="left" vertical="top" wrapText="1" indent="1"/>
    </xf>
    <xf numFmtId="0" fontId="4" fillId="0" borderId="0" xfId="0" applyFont="1" applyAlignment="1">
      <alignment horizontal="center" vertical="top" wrapText="1"/>
    </xf>
    <xf numFmtId="0" fontId="4" fillId="0" borderId="35" xfId="0" applyFont="1" applyBorder="1" applyAlignment="1">
      <alignment horizontal="center" vertical="top" wrapText="1"/>
    </xf>
    <xf numFmtId="170" fontId="3" fillId="0" borderId="8" xfId="4" applyNumberFormat="1" applyFont="1" applyBorder="1" applyAlignment="1">
      <alignment horizontal="right" vertical="top"/>
    </xf>
    <xf numFmtId="165" fontId="3" fillId="0" borderId="50" xfId="0" applyNumberFormat="1" applyFont="1" applyBorder="1" applyAlignment="1">
      <alignment horizontal="right" vertical="top"/>
    </xf>
    <xf numFmtId="166" fontId="3" fillId="0" borderId="50" xfId="0" applyNumberFormat="1" applyFont="1" applyBorder="1" applyAlignment="1">
      <alignment horizontal="right" vertical="top"/>
    </xf>
    <xf numFmtId="165" fontId="3" fillId="0" borderId="50" xfId="0" applyNumberFormat="1" applyFont="1" applyBorder="1" applyAlignment="1" applyProtection="1">
      <alignment horizontal="right" vertical="top"/>
      <protection locked="0"/>
    </xf>
    <xf numFmtId="0" fontId="4" fillId="0" borderId="34" xfId="0" applyFont="1" applyBorder="1" applyAlignment="1">
      <alignment horizontal="left" vertical="top" wrapText="1"/>
    </xf>
    <xf numFmtId="165" fontId="3" fillId="0" borderId="36" xfId="0" applyNumberFormat="1" applyFont="1" applyBorder="1" applyAlignment="1">
      <alignment horizontal="right" vertical="top"/>
    </xf>
    <xf numFmtId="165" fontId="3" fillId="0" borderId="46" xfId="0" applyNumberFormat="1" applyFont="1" applyBorder="1" applyAlignment="1" applyProtection="1">
      <alignment horizontal="right" vertical="top"/>
      <protection locked="0"/>
    </xf>
    <xf numFmtId="165" fontId="3" fillId="0" borderId="46" xfId="0" applyNumberFormat="1" applyFont="1" applyBorder="1" applyAlignment="1">
      <alignment horizontal="right" vertical="top"/>
    </xf>
    <xf numFmtId="169" fontId="3" fillId="0" borderId="54" xfId="2" applyNumberFormat="1" applyFont="1" applyBorder="1" applyAlignment="1">
      <alignment horizontal="right" vertical="top"/>
    </xf>
    <xf numFmtId="164" fontId="6" fillId="4" borderId="57" xfId="0" applyNumberFormat="1" applyFont="1" applyFill="1" applyBorder="1" applyAlignment="1">
      <alignment horizontal="right" vertical="center"/>
    </xf>
    <xf numFmtId="166" fontId="3" fillId="0" borderId="40" xfId="0" applyNumberFormat="1" applyFont="1" applyBorder="1" applyAlignment="1" applyProtection="1">
      <alignment horizontal="right" vertical="top"/>
      <protection locked="0"/>
    </xf>
    <xf numFmtId="166" fontId="3" fillId="0" borderId="46" xfId="0" applyNumberFormat="1" applyFont="1" applyBorder="1" applyAlignment="1">
      <alignment horizontal="right" vertical="top"/>
    </xf>
    <xf numFmtId="166" fontId="3" fillId="0" borderId="35" xfId="0" applyNumberFormat="1" applyFont="1" applyBorder="1" applyAlignment="1">
      <alignment horizontal="right" vertical="top"/>
    </xf>
    <xf numFmtId="0" fontId="31" fillId="0" borderId="0" xfId="0" applyFont="1" applyAlignment="1">
      <alignment horizontal="center" vertical="top"/>
    </xf>
    <xf numFmtId="0" fontId="4" fillId="0" borderId="0" xfId="0" applyFont="1" applyAlignment="1">
      <alignment horizontal="center" vertical="top"/>
    </xf>
    <xf numFmtId="0" fontId="4" fillId="0" borderId="35" xfId="0" applyFont="1" applyBorder="1" applyAlignment="1">
      <alignment horizontal="center" vertical="top"/>
    </xf>
    <xf numFmtId="0" fontId="6" fillId="3" borderId="1" xfId="0" applyFont="1" applyFill="1" applyBorder="1" applyAlignment="1">
      <alignment horizontal="left" vertical="top" wrapText="1"/>
    </xf>
    <xf numFmtId="166" fontId="2" fillId="3" borderId="14" xfId="0" applyNumberFormat="1" applyFont="1" applyFill="1" applyBorder="1" applyAlignment="1">
      <alignment horizontal="right" vertical="top"/>
    </xf>
    <xf numFmtId="0" fontId="6" fillId="3" borderId="12" xfId="0" applyFont="1" applyFill="1" applyBorder="1" applyAlignment="1">
      <alignment horizontal="left" vertical="center" wrapText="1"/>
    </xf>
    <xf numFmtId="0" fontId="6" fillId="3" borderId="1" xfId="0" applyFont="1" applyFill="1" applyBorder="1" applyAlignment="1">
      <alignment horizontal="left" vertical="center" wrapText="1"/>
    </xf>
    <xf numFmtId="166" fontId="2" fillId="3" borderId="14" xfId="0" applyNumberFormat="1" applyFont="1" applyFill="1" applyBorder="1" applyAlignment="1">
      <alignment horizontal="right" vertical="center"/>
    </xf>
    <xf numFmtId="166" fontId="2" fillId="3" borderId="20" xfId="0" applyNumberFormat="1" applyFont="1" applyFill="1" applyBorder="1" applyAlignment="1">
      <alignment horizontal="right" vertical="center"/>
    </xf>
    <xf numFmtId="165" fontId="2" fillId="3" borderId="56" xfId="0" applyNumberFormat="1" applyFont="1" applyFill="1" applyBorder="1" applyAlignment="1" applyProtection="1">
      <alignment horizontal="right" vertical="top"/>
      <protection locked="0"/>
    </xf>
    <xf numFmtId="166" fontId="2" fillId="3" borderId="51" xfId="0" applyNumberFormat="1" applyFont="1" applyFill="1" applyBorder="1" applyAlignment="1">
      <alignment horizontal="right" vertical="center"/>
    </xf>
    <xf numFmtId="169" fontId="2" fillId="3" borderId="55" xfId="2" applyNumberFormat="1" applyFont="1" applyFill="1" applyBorder="1" applyAlignment="1">
      <alignment horizontal="right" vertical="center"/>
    </xf>
    <xf numFmtId="0" fontId="6" fillId="3" borderId="5" xfId="0" applyFont="1" applyFill="1" applyBorder="1" applyAlignment="1">
      <alignment horizontal="left" vertical="center" wrapText="1"/>
    </xf>
    <xf numFmtId="0" fontId="6" fillId="3" borderId="1" xfId="0" applyFont="1" applyFill="1" applyBorder="1" applyAlignment="1">
      <alignment horizontal="center" vertical="center" wrapText="1"/>
    </xf>
    <xf numFmtId="165" fontId="2" fillId="3" borderId="51" xfId="0" applyNumberFormat="1" applyFont="1" applyFill="1" applyBorder="1" applyAlignment="1" applyProtection="1">
      <alignment horizontal="right" vertical="top"/>
      <protection locked="0"/>
    </xf>
    <xf numFmtId="169" fontId="2" fillId="3" borderId="6" xfId="2" applyNumberFormat="1" applyFont="1" applyFill="1" applyBorder="1" applyAlignment="1">
      <alignment horizontal="right" vertical="center"/>
    </xf>
    <xf numFmtId="166" fontId="2" fillId="3" borderId="20" xfId="0" applyNumberFormat="1" applyFont="1" applyFill="1" applyBorder="1" applyAlignment="1">
      <alignment horizontal="right" vertical="top"/>
    </xf>
    <xf numFmtId="166" fontId="2" fillId="3" borderId="51" xfId="0" applyNumberFormat="1" applyFont="1" applyFill="1" applyBorder="1" applyAlignment="1">
      <alignment horizontal="right" vertical="top"/>
    </xf>
    <xf numFmtId="169" fontId="2" fillId="3" borderId="6" xfId="2" applyNumberFormat="1" applyFont="1" applyFill="1" applyBorder="1" applyAlignment="1">
      <alignment horizontal="right" vertical="top"/>
    </xf>
    <xf numFmtId="165" fontId="3" fillId="0" borderId="19" xfId="0" applyNumberFormat="1" applyFont="1" applyBorder="1" applyAlignment="1">
      <alignment horizontal="right" vertical="top"/>
    </xf>
    <xf numFmtId="0" fontId="6" fillId="0" borderId="21" xfId="0" applyFont="1" applyBorder="1" applyAlignment="1">
      <alignment horizontal="center" vertical="top" wrapText="1"/>
    </xf>
    <xf numFmtId="9" fontId="4" fillId="0" borderId="40" xfId="2" applyFont="1" applyBorder="1" applyAlignment="1">
      <alignment horizontal="center" vertical="top" wrapText="1"/>
    </xf>
    <xf numFmtId="0" fontId="2" fillId="0" borderId="21" xfId="0" applyFont="1" applyBorder="1" applyAlignment="1">
      <alignment horizontal="left" vertical="top"/>
    </xf>
    <xf numFmtId="9" fontId="3" fillId="0" borderId="21" xfId="0" applyNumberFormat="1" applyFont="1" applyBorder="1" applyAlignment="1">
      <alignment horizontal="center" vertical="top"/>
    </xf>
    <xf numFmtId="9" fontId="3" fillId="0" borderId="40" xfId="0" applyNumberFormat="1" applyFont="1" applyBorder="1" applyAlignment="1">
      <alignment horizontal="center" vertical="top"/>
    </xf>
    <xf numFmtId="9" fontId="3" fillId="0" borderId="21" xfId="2" applyFont="1" applyFill="1" applyBorder="1" applyAlignment="1">
      <alignment horizontal="center" vertical="center"/>
    </xf>
    <xf numFmtId="9" fontId="3" fillId="0" borderId="21" xfId="2" applyFont="1" applyFill="1" applyBorder="1" applyAlignment="1">
      <alignment horizontal="center" vertical="top"/>
    </xf>
    <xf numFmtId="9" fontId="4" fillId="0" borderId="21" xfId="2" applyFont="1" applyFill="1" applyBorder="1" applyAlignment="1">
      <alignment horizontal="center" vertical="top" wrapText="1"/>
    </xf>
    <xf numFmtId="9" fontId="4" fillId="0" borderId="40" xfId="2" applyFont="1" applyFill="1" applyBorder="1" applyAlignment="1">
      <alignment horizontal="center" vertical="top" wrapText="1"/>
    </xf>
    <xf numFmtId="0" fontId="6" fillId="0" borderId="19" xfId="0" applyFont="1" applyBorder="1" applyAlignment="1">
      <alignment horizontal="center" vertical="top" wrapText="1"/>
    </xf>
    <xf numFmtId="0" fontId="2" fillId="4" borderId="18" xfId="0"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vertical="top"/>
    </xf>
    <xf numFmtId="0" fontId="2" fillId="0" borderId="19" xfId="0" applyFont="1" applyBorder="1" applyAlignment="1">
      <alignment horizontal="right" wrapText="1"/>
    </xf>
    <xf numFmtId="0" fontId="2" fillId="0" borderId="40" xfId="0" applyFont="1" applyBorder="1" applyAlignment="1">
      <alignment horizontal="right" wrapText="1"/>
    </xf>
    <xf numFmtId="0" fontId="2" fillId="0" borderId="49" xfId="0" applyFont="1" applyBorder="1" applyAlignment="1">
      <alignment horizontal="right" wrapText="1"/>
    </xf>
    <xf numFmtId="0" fontId="2" fillId="0" borderId="46" xfId="0" applyFont="1" applyBorder="1" applyAlignment="1">
      <alignment horizontal="right" wrapText="1"/>
    </xf>
    <xf numFmtId="0" fontId="2" fillId="0" borderId="3" xfId="0" applyFont="1" applyBorder="1" applyAlignment="1">
      <alignment horizontal="center"/>
    </xf>
    <xf numFmtId="0" fontId="2" fillId="0" borderId="35" xfId="0" applyFont="1" applyBorder="1" applyAlignment="1">
      <alignment horizontal="center"/>
    </xf>
    <xf numFmtId="0" fontId="2" fillId="0" borderId="19" xfId="0" applyFont="1" applyBorder="1" applyAlignment="1">
      <alignment horizontal="center" wrapText="1"/>
    </xf>
    <xf numFmtId="0" fontId="2" fillId="0" borderId="40" xfId="0" applyFont="1" applyBorder="1" applyAlignment="1">
      <alignment horizontal="center" wrapText="1"/>
    </xf>
    <xf numFmtId="0" fontId="3" fillId="0" borderId="2" xfId="0" applyFont="1" applyBorder="1" applyAlignment="1">
      <alignment horizontal="center" vertical="top"/>
    </xf>
    <xf numFmtId="0" fontId="3" fillId="0" borderId="34" xfId="0" applyFont="1" applyBorder="1" applyAlignment="1">
      <alignment horizontal="center" vertical="top"/>
    </xf>
    <xf numFmtId="0" fontId="12" fillId="0" borderId="0" xfId="0" applyFont="1" applyAlignment="1">
      <alignment horizontal="left" vertical="top"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12" fillId="0" borderId="3" xfId="0" applyFont="1" applyBorder="1" applyAlignment="1">
      <alignment horizontal="left" vertical="top" wrapText="1"/>
    </xf>
    <xf numFmtId="0" fontId="12" fillId="0" borderId="0" xfId="0" applyFont="1" applyAlignment="1">
      <alignment horizontal="left" wrapText="1"/>
    </xf>
    <xf numFmtId="0" fontId="3" fillId="0" borderId="1" xfId="0" applyFont="1" applyBorder="1" applyAlignment="1">
      <alignment horizontal="center" vertical="top"/>
    </xf>
    <xf numFmtId="0" fontId="2" fillId="0" borderId="25" xfId="0" applyFont="1" applyBorder="1" applyAlignment="1">
      <alignment horizontal="right" wrapText="1"/>
    </xf>
    <xf numFmtId="0" fontId="2" fillId="0" borderId="27" xfId="0" applyFont="1" applyBorder="1" applyAlignment="1">
      <alignment horizontal="right" wrapText="1"/>
    </xf>
    <xf numFmtId="0" fontId="17" fillId="0" borderId="31" xfId="0" applyFont="1" applyBorder="1" applyAlignment="1">
      <alignment horizontal="right" wrapText="1"/>
    </xf>
    <xf numFmtId="0" fontId="17" fillId="0" borderId="32" xfId="0" applyFont="1" applyBorder="1" applyAlignment="1">
      <alignment horizontal="right" wrapText="1"/>
    </xf>
    <xf numFmtId="0" fontId="2" fillId="0" borderId="20" xfId="0" applyFont="1" applyBorder="1" applyAlignment="1">
      <alignment horizontal="right" wrapText="1"/>
    </xf>
    <xf numFmtId="0" fontId="2" fillId="0" borderId="51" xfId="0" applyFont="1" applyBorder="1" applyAlignment="1">
      <alignment horizontal="right" wrapText="1"/>
    </xf>
    <xf numFmtId="0" fontId="2" fillId="0" borderId="3"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xf>
    <xf numFmtId="0" fontId="3" fillId="0" borderId="3" xfId="0" applyFont="1" applyBorder="1" applyAlignment="1">
      <alignment horizontal="center" wrapText="1"/>
    </xf>
    <xf numFmtId="0" fontId="3" fillId="0" borderId="1" xfId="0" applyFont="1" applyBorder="1" applyAlignment="1">
      <alignment horizontal="center" wrapText="1"/>
    </xf>
    <xf numFmtId="0" fontId="2" fillId="0" borderId="3" xfId="0" applyFont="1" applyBorder="1" applyAlignment="1">
      <alignment horizontal="right" wrapText="1"/>
    </xf>
    <xf numFmtId="0" fontId="2" fillId="0" borderId="1" xfId="0" applyFont="1" applyBorder="1" applyAlignment="1">
      <alignment horizontal="right" wrapText="1"/>
    </xf>
    <xf numFmtId="0" fontId="2" fillId="0" borderId="16" xfId="0" applyFont="1" applyBorder="1" applyAlignment="1">
      <alignment horizontal="right" wrapText="1"/>
    </xf>
    <xf numFmtId="0" fontId="2" fillId="0" borderId="14" xfId="0" applyFont="1" applyBorder="1" applyAlignment="1">
      <alignment horizontal="right" wrapText="1"/>
    </xf>
    <xf numFmtId="0" fontId="2" fillId="0" borderId="24" xfId="0" applyFont="1" applyBorder="1" applyAlignment="1">
      <alignment horizontal="center" wrapText="1"/>
    </xf>
    <xf numFmtId="0" fontId="2" fillId="0" borderId="26" xfId="0" applyFont="1" applyBorder="1" applyAlignment="1">
      <alignment horizontal="center" wrapText="1"/>
    </xf>
    <xf numFmtId="0" fontId="3" fillId="8" borderId="2" xfId="0" applyFont="1" applyFill="1" applyBorder="1" applyAlignment="1">
      <alignment horizontal="center" wrapText="1"/>
    </xf>
    <xf numFmtId="0" fontId="3" fillId="8" borderId="4" xfId="0" applyFont="1" applyFill="1" applyBorder="1" applyAlignment="1">
      <alignment horizontal="center" wrapText="1"/>
    </xf>
    <xf numFmtId="0" fontId="3" fillId="0" borderId="3" xfId="0" applyFont="1" applyBorder="1" applyAlignment="1">
      <alignment horizontal="right" wrapText="1"/>
    </xf>
    <xf numFmtId="0" fontId="3" fillId="0" borderId="1" xfId="0" applyFont="1" applyBorder="1" applyAlignment="1">
      <alignment horizontal="right" wrapText="1"/>
    </xf>
    <xf numFmtId="0" fontId="3" fillId="0" borderId="4" xfId="0" applyFont="1" applyBorder="1" applyAlignment="1">
      <alignment horizontal="right" wrapText="1"/>
    </xf>
    <xf numFmtId="0" fontId="3" fillId="0" borderId="6" xfId="0" applyFont="1" applyBorder="1" applyAlignment="1">
      <alignment horizontal="right"/>
    </xf>
    <xf numFmtId="0" fontId="2" fillId="0" borderId="24" xfId="0" applyFont="1" applyBorder="1" applyAlignment="1">
      <alignment horizontal="right" wrapText="1"/>
    </xf>
    <xf numFmtId="0" fontId="2" fillId="0" borderId="26" xfId="0" applyFont="1" applyBorder="1" applyAlignment="1">
      <alignment horizontal="right" wrapText="1"/>
    </xf>
    <xf numFmtId="0" fontId="2" fillId="0" borderId="2" xfId="0" applyFont="1" applyBorder="1" applyAlignment="1">
      <alignment horizontal="center" wrapText="1"/>
    </xf>
    <xf numFmtId="0" fontId="18" fillId="0" borderId="0" xfId="0" applyFont="1" applyAlignment="1">
      <alignment horizontal="center"/>
    </xf>
    <xf numFmtId="0" fontId="19" fillId="0" borderId="1" xfId="0" applyFont="1" applyBorder="1" applyAlignment="1">
      <alignment horizontal="center" vertical="top"/>
    </xf>
    <xf numFmtId="0" fontId="19" fillId="0" borderId="3" xfId="0" applyFont="1" applyBorder="1" applyAlignment="1">
      <alignment horizontal="right" wrapText="1"/>
    </xf>
    <xf numFmtId="0" fontId="19" fillId="0" borderId="1" xfId="0" applyFont="1" applyBorder="1" applyAlignment="1">
      <alignment horizontal="right"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1" xfId="0" applyFont="1" applyBorder="1" applyAlignment="1">
      <alignment horizontal="center" wrapText="1"/>
    </xf>
    <xf numFmtId="0" fontId="15" fillId="0" borderId="0" xfId="0" applyFont="1" applyAlignment="1">
      <alignment horizontal="left" vertical="top" wrapText="1"/>
    </xf>
    <xf numFmtId="0" fontId="12" fillId="0" borderId="3" xfId="0" applyFont="1" applyBorder="1" applyAlignment="1">
      <alignment horizontal="left" vertical="top"/>
    </xf>
    <xf numFmtId="0" fontId="12" fillId="0" borderId="0" xfId="0" applyFont="1" applyAlignment="1">
      <alignment horizontal="left" vertical="top"/>
    </xf>
  </cellXfs>
  <cellStyles count="5">
    <cellStyle name="Comma" xfId="1" builtinId="3"/>
    <cellStyle name="Currency" xfId="3" builtinId="4"/>
    <cellStyle name="Normal" xfId="0" builtinId="0"/>
    <cellStyle name="Normal 4" xfId="4" xr:uid="{F080313D-A930-4E5A-BA67-253BE0DC9A1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C0312-EB4B-42D1-96A2-D98DB09252B5}">
  <sheetPr>
    <tabColor rgb="FF92D050"/>
    <pageSetUpPr fitToPage="1"/>
  </sheetPr>
  <dimension ref="B1:BQ66"/>
  <sheetViews>
    <sheetView showGridLines="0" tabSelected="1" topLeftCell="A44" zoomScale="80" zoomScaleNormal="80" workbookViewId="0">
      <selection activeCell="D61" sqref="D61"/>
    </sheetView>
  </sheetViews>
  <sheetFormatPr defaultColWidth="8.77734375" defaultRowHeight="15" x14ac:dyDescent="0.35"/>
  <cols>
    <col min="1" max="1" width="2.77734375" style="2" customWidth="1"/>
    <col min="2" max="2" width="94.77734375" style="2" customWidth="1"/>
    <col min="3" max="4" width="11.21875" style="2" customWidth="1"/>
    <col min="5" max="8" width="12.5546875" style="2" customWidth="1"/>
    <col min="9" max="9" width="12.5546875" style="1" customWidth="1"/>
    <col min="10" max="10" width="13.44140625" style="1" customWidth="1"/>
    <col min="11" max="69" width="8.77734375" style="1"/>
    <col min="70" max="16384" width="8.77734375" style="2"/>
  </cols>
  <sheetData>
    <row r="1" spans="2:69" ht="14.7" customHeight="1" x14ac:dyDescent="0.35">
      <c r="B1" s="453" t="s">
        <v>0</v>
      </c>
      <c r="C1" s="453"/>
      <c r="D1" s="453"/>
      <c r="E1" s="453"/>
      <c r="F1" s="453"/>
      <c r="G1" s="453"/>
      <c r="H1" s="453"/>
      <c r="I1" s="453"/>
    </row>
    <row r="2" spans="2:69" ht="14.7" customHeight="1" x14ac:dyDescent="0.35">
      <c r="B2" s="453" t="s">
        <v>1</v>
      </c>
      <c r="C2" s="453"/>
      <c r="D2" s="453"/>
      <c r="E2" s="453"/>
      <c r="F2" s="453"/>
      <c r="G2" s="453"/>
      <c r="H2" s="453"/>
      <c r="I2" s="453"/>
    </row>
    <row r="3" spans="2:69" s="3" customFormat="1" ht="14.7" customHeight="1" x14ac:dyDescent="0.35">
      <c r="B3" s="453" t="s">
        <v>147</v>
      </c>
      <c r="C3" s="453"/>
      <c r="D3" s="453"/>
      <c r="E3" s="453"/>
      <c r="F3" s="453"/>
      <c r="G3" s="453"/>
      <c r="H3" s="453"/>
      <c r="I3" s="453"/>
      <c r="J3" s="2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2:69" s="3" customFormat="1" ht="15.6" thickBot="1" x14ac:dyDescent="0.4">
      <c r="B4" s="454" t="s">
        <v>2</v>
      </c>
      <c r="C4" s="454"/>
      <c r="D4" s="454"/>
      <c r="E4" s="454"/>
      <c r="F4" s="454"/>
      <c r="G4" s="454"/>
      <c r="H4" s="454"/>
      <c r="I4" s="454"/>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2:69" ht="36" customHeight="1" x14ac:dyDescent="0.35">
      <c r="B5" s="463"/>
      <c r="C5" s="459" t="s">
        <v>145</v>
      </c>
      <c r="D5" s="461" t="s">
        <v>146</v>
      </c>
      <c r="E5" s="455" t="s">
        <v>150</v>
      </c>
      <c r="F5" s="457" t="s">
        <v>149</v>
      </c>
      <c r="G5" s="457" t="s">
        <v>143</v>
      </c>
      <c r="H5" s="466" t="s">
        <v>161</v>
      </c>
      <c r="I5" s="467"/>
      <c r="J5" s="110"/>
    </row>
    <row r="6" spans="2:69" s="11" customFormat="1" ht="16.2" customHeight="1" x14ac:dyDescent="0.35">
      <c r="B6" s="464"/>
      <c r="C6" s="460"/>
      <c r="D6" s="462"/>
      <c r="E6" s="456"/>
      <c r="F6" s="458"/>
      <c r="G6" s="458"/>
      <c r="H6" s="393" t="s">
        <v>69</v>
      </c>
      <c r="I6" s="396" t="s">
        <v>70</v>
      </c>
      <c r="J6" s="2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2:69" s="11" customFormat="1" ht="16.2" customHeight="1" x14ac:dyDescent="0.35">
      <c r="B7" s="7" t="s">
        <v>151</v>
      </c>
      <c r="C7" s="8"/>
      <c r="D7" s="444"/>
      <c r="E7" s="119"/>
      <c r="F7" s="119"/>
      <c r="G7" s="389"/>
      <c r="I7" s="397"/>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row>
    <row r="8" spans="2:69" s="11" customFormat="1" ht="16.2" customHeight="1" x14ac:dyDescent="0.35">
      <c r="B8" s="12" t="s">
        <v>4</v>
      </c>
      <c r="C8" s="110" t="s">
        <v>34</v>
      </c>
      <c r="D8" s="445">
        <v>1</v>
      </c>
      <c r="E8" s="120">
        <v>18.72</v>
      </c>
      <c r="F8" s="120">
        <v>0</v>
      </c>
      <c r="G8" s="310">
        <v>19.86</v>
      </c>
      <c r="H8" s="320">
        <f>G8-E8</f>
        <v>1.1400000000000006</v>
      </c>
      <c r="I8" s="405">
        <f>IFERROR(H8/E8, "N/A")</f>
        <v>6.0897435897435931E-2</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row>
    <row r="9" spans="2:69" s="11" customFormat="1" ht="16.05" customHeight="1" x14ac:dyDescent="0.35">
      <c r="B9" s="331" t="s">
        <v>23</v>
      </c>
      <c r="C9" s="110" t="s">
        <v>34</v>
      </c>
      <c r="D9" s="445">
        <v>1</v>
      </c>
      <c r="E9" s="390">
        <v>68.989999999999995</v>
      </c>
      <c r="F9" s="390">
        <v>0</v>
      </c>
      <c r="G9" s="312">
        <v>71.150000000000006</v>
      </c>
      <c r="H9" s="20">
        <f t="shared" ref="H9:H38" si="0">G9-E9</f>
        <v>2.1600000000000108</v>
      </c>
      <c r="I9" s="405">
        <f t="shared" ref="I9:I38" si="1">IFERROR(H9/E9, "N/A")</f>
        <v>3.1308885345702434E-2</v>
      </c>
      <c r="J9" s="39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row>
    <row r="10" spans="2:69" s="11" customFormat="1" ht="16.2" customHeight="1" x14ac:dyDescent="0.35">
      <c r="B10" s="331" t="s">
        <v>5</v>
      </c>
      <c r="C10" s="110" t="s">
        <v>34</v>
      </c>
      <c r="D10" s="445">
        <v>1</v>
      </c>
      <c r="E10" s="390">
        <v>9.36</v>
      </c>
      <c r="F10" s="390">
        <v>0</v>
      </c>
      <c r="G10" s="312">
        <v>9.93</v>
      </c>
      <c r="H10" s="20">
        <f t="shared" si="0"/>
        <v>0.57000000000000028</v>
      </c>
      <c r="I10" s="405">
        <f t="shared" si="1"/>
        <v>6.0897435897435931E-2</v>
      </c>
      <c r="J10" s="395"/>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row>
    <row r="11" spans="2:69" s="11" customFormat="1" ht="16.2" customHeight="1" x14ac:dyDescent="0.35">
      <c r="B11" s="331" t="s">
        <v>6</v>
      </c>
      <c r="C11" s="110" t="s">
        <v>7</v>
      </c>
      <c r="D11" s="445">
        <v>1</v>
      </c>
      <c r="E11" s="121">
        <v>3.74</v>
      </c>
      <c r="F11" s="121">
        <v>0</v>
      </c>
      <c r="G11" s="312">
        <v>5.67</v>
      </c>
      <c r="H11" s="20">
        <f t="shared" si="0"/>
        <v>1.9299999999999997</v>
      </c>
      <c r="I11" s="405">
        <f t="shared" si="1"/>
        <v>0.51604278074866294</v>
      </c>
      <c r="J11" s="395"/>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row>
    <row r="12" spans="2:69" s="11" customFormat="1" ht="16.2" customHeight="1" x14ac:dyDescent="0.35">
      <c r="B12" s="331" t="s">
        <v>8</v>
      </c>
      <c r="C12" s="110" t="s">
        <v>7</v>
      </c>
      <c r="D12" s="445">
        <v>1</v>
      </c>
      <c r="E12" s="121">
        <v>8</v>
      </c>
      <c r="F12" s="121">
        <v>0</v>
      </c>
      <c r="G12" s="312">
        <v>8.36</v>
      </c>
      <c r="H12" s="20">
        <f t="shared" si="0"/>
        <v>0.35999999999999943</v>
      </c>
      <c r="I12" s="405">
        <f t="shared" si="1"/>
        <v>4.4999999999999929E-2</v>
      </c>
      <c r="J12" s="395"/>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row>
    <row r="13" spans="2:69" s="11" customFormat="1" ht="16.2" customHeight="1" x14ac:dyDescent="0.35">
      <c r="B13" s="331" t="s">
        <v>9</v>
      </c>
      <c r="C13" s="110" t="s">
        <v>7</v>
      </c>
      <c r="D13" s="445">
        <v>1</v>
      </c>
      <c r="E13" s="121">
        <v>7.5</v>
      </c>
      <c r="F13" s="121">
        <v>0</v>
      </c>
      <c r="G13" s="312">
        <v>7.84</v>
      </c>
      <c r="H13" s="20">
        <f t="shared" si="0"/>
        <v>0.33999999999999986</v>
      </c>
      <c r="I13" s="405">
        <f t="shared" si="1"/>
        <v>4.5333333333333316E-2</v>
      </c>
      <c r="J13" s="395"/>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2:69" s="11" customFormat="1" ht="16.2" customHeight="1" x14ac:dyDescent="0.35">
      <c r="B14" s="331" t="s">
        <v>165</v>
      </c>
      <c r="C14" s="110" t="s">
        <v>7</v>
      </c>
      <c r="D14" s="445">
        <v>1</v>
      </c>
      <c r="E14" s="121">
        <v>0.28000000000000003</v>
      </c>
      <c r="F14" s="121">
        <v>0</v>
      </c>
      <c r="G14" s="312">
        <v>0.23</v>
      </c>
      <c r="H14" s="20">
        <f t="shared" si="0"/>
        <v>-5.0000000000000017E-2</v>
      </c>
      <c r="I14" s="405">
        <f t="shared" si="1"/>
        <v>-0.1785714285714286</v>
      </c>
      <c r="J14" s="395"/>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69" s="11" customFormat="1" ht="16.2" customHeight="1" x14ac:dyDescent="0.35">
      <c r="B15" s="331" t="s">
        <v>36</v>
      </c>
      <c r="C15" s="110" t="s">
        <v>34</v>
      </c>
      <c r="D15" s="445">
        <v>1</v>
      </c>
      <c r="E15" s="121">
        <v>28.58</v>
      </c>
      <c r="F15" s="121">
        <v>0</v>
      </c>
      <c r="G15" s="312">
        <v>30.31</v>
      </c>
      <c r="H15" s="20">
        <f t="shared" si="0"/>
        <v>1.7300000000000004</v>
      </c>
      <c r="I15" s="405">
        <f t="shared" si="1"/>
        <v>6.0531840447865658E-2</v>
      </c>
      <c r="J15" s="39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69" s="11" customFormat="1" ht="16.2" customHeight="1" x14ac:dyDescent="0.35">
      <c r="B16" s="331" t="s">
        <v>10</v>
      </c>
      <c r="C16" s="110" t="s">
        <v>7</v>
      </c>
      <c r="D16" s="445">
        <v>1</v>
      </c>
      <c r="E16" s="121">
        <v>14.75</v>
      </c>
      <c r="F16" s="121">
        <v>0</v>
      </c>
      <c r="G16" s="312">
        <v>15.41</v>
      </c>
      <c r="H16" s="20">
        <f t="shared" si="0"/>
        <v>0.66000000000000014</v>
      </c>
      <c r="I16" s="405">
        <f t="shared" si="1"/>
        <v>4.4745762711864416E-2</v>
      </c>
      <c r="J16" s="39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row>
    <row r="17" spans="2:69" s="11" customFormat="1" ht="16.2" customHeight="1" x14ac:dyDescent="0.35">
      <c r="B17" s="331" t="s">
        <v>37</v>
      </c>
      <c r="C17" s="110" t="s">
        <v>7</v>
      </c>
      <c r="D17" s="445">
        <v>1</v>
      </c>
      <c r="E17" s="121">
        <v>8.5</v>
      </c>
      <c r="F17" s="121">
        <v>0</v>
      </c>
      <c r="G17" s="312">
        <v>10.5</v>
      </c>
      <c r="H17" s="20">
        <f t="shared" si="0"/>
        <v>2</v>
      </c>
      <c r="I17" s="409">
        <f t="shared" si="1"/>
        <v>0.23529411764705882</v>
      </c>
      <c r="J17" s="395"/>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row>
    <row r="18" spans="2:69" s="11" customFormat="1" ht="16.2" customHeight="1" x14ac:dyDescent="0.35">
      <c r="B18" s="331" t="s">
        <v>11</v>
      </c>
      <c r="C18" s="110" t="s">
        <v>7</v>
      </c>
      <c r="D18" s="445">
        <v>1</v>
      </c>
      <c r="E18" s="121">
        <v>7</v>
      </c>
      <c r="F18" s="121">
        <v>0</v>
      </c>
      <c r="G18" s="312">
        <v>10</v>
      </c>
      <c r="H18" s="20">
        <f t="shared" si="0"/>
        <v>3</v>
      </c>
      <c r="I18" s="405">
        <f t="shared" si="1"/>
        <v>0.42857142857142855</v>
      </c>
      <c r="J18" s="395"/>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row>
    <row r="19" spans="2:69" s="11" customFormat="1" ht="16.2" customHeight="1" x14ac:dyDescent="0.35">
      <c r="B19" s="331" t="s">
        <v>12</v>
      </c>
      <c r="C19" s="110" t="s">
        <v>7</v>
      </c>
      <c r="D19" s="445">
        <v>1</v>
      </c>
      <c r="E19" s="121">
        <v>5.0999999999999996</v>
      </c>
      <c r="F19" s="121">
        <v>0</v>
      </c>
      <c r="G19" s="312">
        <v>5.33</v>
      </c>
      <c r="H19" s="20">
        <f t="shared" si="0"/>
        <v>0.23000000000000043</v>
      </c>
      <c r="I19" s="405">
        <f t="shared" si="1"/>
        <v>4.5098039215686364E-2</v>
      </c>
      <c r="J19" s="395"/>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row>
    <row r="20" spans="2:69" s="11" customFormat="1" ht="16.2" customHeight="1" x14ac:dyDescent="0.35">
      <c r="B20" s="331" t="s">
        <v>163</v>
      </c>
      <c r="C20" s="110" t="s">
        <v>34</v>
      </c>
      <c r="D20" s="445">
        <v>1</v>
      </c>
      <c r="E20" s="121">
        <v>29.57</v>
      </c>
      <c r="F20" s="121">
        <v>0</v>
      </c>
      <c r="G20" s="312">
        <v>37.35</v>
      </c>
      <c r="H20" s="20">
        <f t="shared" si="0"/>
        <v>7.7800000000000011</v>
      </c>
      <c r="I20" s="405">
        <f t="shared" si="1"/>
        <v>0.26310449780182621</v>
      </c>
      <c r="J20" s="395"/>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2:69" s="11" customFormat="1" ht="16.2" customHeight="1" x14ac:dyDescent="0.35">
      <c r="B21" s="331" t="s">
        <v>168</v>
      </c>
      <c r="C21" s="110" t="s">
        <v>7</v>
      </c>
      <c r="D21" s="445">
        <v>1</v>
      </c>
      <c r="E21" s="121">
        <v>20</v>
      </c>
      <c r="F21" s="121">
        <v>0</v>
      </c>
      <c r="G21" s="312">
        <v>20</v>
      </c>
      <c r="H21" s="20">
        <f t="shared" si="0"/>
        <v>0</v>
      </c>
      <c r="I21" s="409">
        <f t="shared" si="1"/>
        <v>0</v>
      </c>
      <c r="J21" s="395"/>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2:69" s="11" customFormat="1" ht="16.2" customHeight="1" x14ac:dyDescent="0.35">
      <c r="B22" s="331" t="s">
        <v>131</v>
      </c>
      <c r="C22" s="110" t="s">
        <v>34</v>
      </c>
      <c r="D22" s="445">
        <v>1</v>
      </c>
      <c r="E22" s="121">
        <v>7.29</v>
      </c>
      <c r="F22" s="121">
        <v>0</v>
      </c>
      <c r="G22" s="312">
        <v>6.73</v>
      </c>
      <c r="H22" s="20">
        <f t="shared" si="0"/>
        <v>-0.55999999999999961</v>
      </c>
      <c r="I22" s="405">
        <f t="shared" si="1"/>
        <v>-7.6817558299039732E-2</v>
      </c>
      <c r="J22" s="395"/>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row r="23" spans="2:69" s="3" customFormat="1" ht="16.2" customHeight="1" x14ac:dyDescent="0.35">
      <c r="B23" s="12" t="s">
        <v>138</v>
      </c>
      <c r="C23" s="110" t="s">
        <v>7</v>
      </c>
      <c r="D23" s="445">
        <v>1</v>
      </c>
      <c r="E23" s="390">
        <v>7</v>
      </c>
      <c r="F23" s="390">
        <v>0</v>
      </c>
      <c r="G23" s="312">
        <v>7.32</v>
      </c>
      <c r="H23" s="20">
        <f t="shared" si="0"/>
        <v>0.32000000000000028</v>
      </c>
      <c r="I23" s="405">
        <f t="shared" si="1"/>
        <v>4.5714285714285756E-2</v>
      </c>
      <c r="J23" s="395"/>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row>
    <row r="24" spans="2:69" s="11" customFormat="1" ht="16.2" customHeight="1" x14ac:dyDescent="0.35">
      <c r="B24" s="12" t="s">
        <v>142</v>
      </c>
      <c r="C24" s="110" t="s">
        <v>7</v>
      </c>
      <c r="D24" s="445">
        <v>1</v>
      </c>
      <c r="E24" s="390">
        <v>18</v>
      </c>
      <c r="F24" s="390">
        <v>0</v>
      </c>
      <c r="G24" s="312">
        <v>18.809999999999999</v>
      </c>
      <c r="H24" s="20">
        <f t="shared" si="0"/>
        <v>0.80999999999999872</v>
      </c>
      <c r="I24" s="405">
        <f t="shared" si="1"/>
        <v>4.4999999999999929E-2</v>
      </c>
      <c r="J24" s="56"/>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2:69" s="11" customFormat="1" ht="16.2" customHeight="1" x14ac:dyDescent="0.35">
      <c r="B25" s="406" t="s">
        <v>170</v>
      </c>
      <c r="C25" s="422" t="s">
        <v>7</v>
      </c>
      <c r="D25" s="445">
        <v>1</v>
      </c>
      <c r="E25" s="121">
        <v>44.5</v>
      </c>
      <c r="F25" s="121">
        <v>0</v>
      </c>
      <c r="G25" s="312">
        <v>40</v>
      </c>
      <c r="H25" s="20">
        <f t="shared" si="0"/>
        <v>-4.5</v>
      </c>
      <c r="I25" s="405">
        <f>IFERROR(H25/E25, "N/A")</f>
        <v>-0.10112359550561797</v>
      </c>
      <c r="J25" s="395"/>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2:69" s="3" customFormat="1" ht="16.2" customHeight="1" x14ac:dyDescent="0.35">
      <c r="B26" s="331" t="s">
        <v>13</v>
      </c>
      <c r="C26" s="110" t="s">
        <v>7</v>
      </c>
      <c r="D26" s="445">
        <v>1</v>
      </c>
      <c r="E26" s="121">
        <v>24.85</v>
      </c>
      <c r="F26" s="121">
        <v>0</v>
      </c>
      <c r="G26" s="312">
        <v>26.13</v>
      </c>
      <c r="H26" s="20">
        <f t="shared" si="0"/>
        <v>1.2799999999999976</v>
      </c>
      <c r="I26" s="405">
        <f t="shared" si="1"/>
        <v>5.1509054325955636E-2</v>
      </c>
      <c r="J26" s="395"/>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2:69" s="11" customFormat="1" ht="16.2" customHeight="1" x14ac:dyDescent="0.35">
      <c r="B27" s="331" t="s">
        <v>41</v>
      </c>
      <c r="C27" s="110" t="s">
        <v>34</v>
      </c>
      <c r="D27" s="445">
        <v>1</v>
      </c>
      <c r="E27" s="121">
        <v>42.38</v>
      </c>
      <c r="F27" s="121">
        <v>0</v>
      </c>
      <c r="G27" s="312">
        <v>44.94</v>
      </c>
      <c r="H27" s="20">
        <f t="shared" si="0"/>
        <v>2.5599999999999952</v>
      </c>
      <c r="I27" s="405">
        <f t="shared" si="1"/>
        <v>6.0405851816894646E-2</v>
      </c>
      <c r="J27" s="395"/>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row>
    <row r="28" spans="2:69" s="3" customFormat="1" ht="16.2" customHeight="1" x14ac:dyDescent="0.35">
      <c r="B28" s="331" t="s">
        <v>169</v>
      </c>
      <c r="C28" s="110" t="s">
        <v>7</v>
      </c>
      <c r="D28" s="445">
        <v>1</v>
      </c>
      <c r="E28" s="121">
        <v>3</v>
      </c>
      <c r="F28" s="121">
        <v>0</v>
      </c>
      <c r="G28" s="312">
        <v>5</v>
      </c>
      <c r="H28" s="20">
        <f t="shared" si="0"/>
        <v>2</v>
      </c>
      <c r="I28" s="405">
        <f t="shared" si="1"/>
        <v>0.66666666666666663</v>
      </c>
      <c r="J28" s="395"/>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row>
    <row r="29" spans="2:69" s="3" customFormat="1" ht="16.2" customHeight="1" x14ac:dyDescent="0.35">
      <c r="B29" s="331" t="s">
        <v>83</v>
      </c>
      <c r="C29" s="110" t="s">
        <v>34</v>
      </c>
      <c r="D29" s="445">
        <v>1</v>
      </c>
      <c r="E29" s="121">
        <v>52.72</v>
      </c>
      <c r="F29" s="121">
        <v>0</v>
      </c>
      <c r="G29" s="312">
        <v>55.92</v>
      </c>
      <c r="H29" s="20">
        <f t="shared" si="0"/>
        <v>3.2000000000000028</v>
      </c>
      <c r="I29" s="405">
        <f t="shared" si="1"/>
        <v>6.0698027314112349E-2</v>
      </c>
      <c r="J29" s="395"/>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row>
    <row r="30" spans="2:69" s="3" customFormat="1" ht="16.2" customHeight="1" x14ac:dyDescent="0.35">
      <c r="B30" s="331" t="s">
        <v>14</v>
      </c>
      <c r="C30" s="110" t="s">
        <v>34</v>
      </c>
      <c r="D30" s="445">
        <v>1</v>
      </c>
      <c r="E30" s="121">
        <v>54.7</v>
      </c>
      <c r="F30" s="121">
        <v>0</v>
      </c>
      <c r="G30" s="312">
        <v>55</v>
      </c>
      <c r="H30" s="20">
        <f t="shared" si="0"/>
        <v>0.29999999999999716</v>
      </c>
      <c r="I30" s="405">
        <f t="shared" si="1"/>
        <v>5.4844606946983024E-3</v>
      </c>
      <c r="J30" s="395"/>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row>
    <row r="31" spans="2:69" s="3" customFormat="1" ht="16.2" customHeight="1" x14ac:dyDescent="0.35">
      <c r="B31" s="331" t="s">
        <v>42</v>
      </c>
      <c r="C31" s="110" t="s">
        <v>7</v>
      </c>
      <c r="D31" s="445">
        <v>1</v>
      </c>
      <c r="E31" s="121">
        <v>10</v>
      </c>
      <c r="F31" s="121">
        <v>0</v>
      </c>
      <c r="G31" s="312">
        <v>10.62</v>
      </c>
      <c r="H31" s="20">
        <f t="shared" si="0"/>
        <v>0.61999999999999922</v>
      </c>
      <c r="I31" s="405">
        <f t="shared" si="1"/>
        <v>6.1999999999999923E-2</v>
      </c>
      <c r="J31" s="395"/>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row>
    <row r="32" spans="2:69" s="3" customFormat="1" ht="16.2" customHeight="1" x14ac:dyDescent="0.35">
      <c r="B32" s="331" t="s">
        <v>43</v>
      </c>
      <c r="C32" s="110" t="s">
        <v>7</v>
      </c>
      <c r="D32" s="445">
        <v>1</v>
      </c>
      <c r="E32" s="121">
        <v>12.5</v>
      </c>
      <c r="F32" s="121">
        <v>0</v>
      </c>
      <c r="G32" s="312">
        <v>28.6</v>
      </c>
      <c r="H32" s="20">
        <f t="shared" si="0"/>
        <v>16.100000000000001</v>
      </c>
      <c r="I32" s="405">
        <f>IFERROR(H32/E32, "N/A")</f>
        <v>1.288</v>
      </c>
      <c r="J32" s="395"/>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row>
    <row r="33" spans="2:69" s="3" customFormat="1" ht="16.2" customHeight="1" x14ac:dyDescent="0.35">
      <c r="B33" s="331" t="s">
        <v>152</v>
      </c>
      <c r="C33" s="110" t="s">
        <v>34</v>
      </c>
      <c r="D33" s="445">
        <v>1</v>
      </c>
      <c r="E33" s="390" t="s">
        <v>85</v>
      </c>
      <c r="F33" s="390">
        <v>0</v>
      </c>
      <c r="G33" s="312" t="s">
        <v>148</v>
      </c>
      <c r="H33" s="20" t="s">
        <v>155</v>
      </c>
      <c r="I33" s="405" t="s">
        <v>156</v>
      </c>
      <c r="J33" s="392"/>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2:69" s="3" customFormat="1" ht="16.2" customHeight="1" x14ac:dyDescent="0.35">
      <c r="B34" s="17" t="s">
        <v>61</v>
      </c>
      <c r="C34" s="423" t="s">
        <v>7</v>
      </c>
      <c r="D34" s="445">
        <v>1</v>
      </c>
      <c r="E34" s="121">
        <v>30</v>
      </c>
      <c r="F34" s="121">
        <v>0</v>
      </c>
      <c r="G34" s="312">
        <v>31.35</v>
      </c>
      <c r="H34" s="20">
        <f t="shared" si="0"/>
        <v>1.3500000000000014</v>
      </c>
      <c r="I34" s="405">
        <f t="shared" si="1"/>
        <v>4.5000000000000047E-2</v>
      </c>
      <c r="J34" s="395"/>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2:69" s="3" customFormat="1" ht="16.2" customHeight="1" x14ac:dyDescent="0.35">
      <c r="B35" s="17" t="s">
        <v>15</v>
      </c>
      <c r="C35" s="423" t="s">
        <v>7</v>
      </c>
      <c r="D35" s="445">
        <v>1</v>
      </c>
      <c r="E35" s="121">
        <v>8</v>
      </c>
      <c r="F35" s="121">
        <v>0</v>
      </c>
      <c r="G35" s="312">
        <v>8.36</v>
      </c>
      <c r="H35" s="20">
        <f t="shared" si="0"/>
        <v>0.35999999999999943</v>
      </c>
      <c r="I35" s="405">
        <f t="shared" si="1"/>
        <v>4.4999999999999929E-2</v>
      </c>
      <c r="J35" s="395"/>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row>
    <row r="36" spans="2:69" s="3" customFormat="1" ht="16.2" customHeight="1" x14ac:dyDescent="0.35">
      <c r="B36" s="17" t="s">
        <v>154</v>
      </c>
      <c r="C36" s="423" t="s">
        <v>7</v>
      </c>
      <c r="D36" s="445">
        <v>1</v>
      </c>
      <c r="E36" s="121">
        <v>3</v>
      </c>
      <c r="F36" s="121">
        <v>0</v>
      </c>
      <c r="G36" s="312">
        <v>3.14</v>
      </c>
      <c r="H36" s="20">
        <f t="shared" si="0"/>
        <v>0.14000000000000012</v>
      </c>
      <c r="I36" s="405">
        <f t="shared" si="1"/>
        <v>4.666666666666671E-2</v>
      </c>
      <c r="J36" s="395"/>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row>
    <row r="37" spans="2:69" s="3" customFormat="1" ht="16.2" customHeight="1" x14ac:dyDescent="0.35">
      <c r="B37" s="17" t="s">
        <v>16</v>
      </c>
      <c r="C37" s="423" t="s">
        <v>7</v>
      </c>
      <c r="D37" s="445">
        <v>1</v>
      </c>
      <c r="E37" s="121">
        <v>1.5</v>
      </c>
      <c r="F37" s="121">
        <v>0</v>
      </c>
      <c r="G37" s="312">
        <v>1.57</v>
      </c>
      <c r="H37" s="20">
        <f t="shared" si="0"/>
        <v>7.0000000000000062E-2</v>
      </c>
      <c r="I37" s="405">
        <f t="shared" si="1"/>
        <v>4.666666666666671E-2</v>
      </c>
      <c r="J37" s="395"/>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row>
    <row r="38" spans="2:69" s="3" customFormat="1" ht="16.2" customHeight="1" x14ac:dyDescent="0.35">
      <c r="B38" s="398" t="s">
        <v>17</v>
      </c>
      <c r="C38" s="424" t="s">
        <v>34</v>
      </c>
      <c r="D38" s="446">
        <v>1</v>
      </c>
      <c r="E38" s="391">
        <v>19.71</v>
      </c>
      <c r="F38" s="391">
        <v>0</v>
      </c>
      <c r="G38" s="317">
        <v>20.9</v>
      </c>
      <c r="H38" s="256">
        <f t="shared" si="0"/>
        <v>1.1899999999999977</v>
      </c>
      <c r="I38" s="405">
        <f t="shared" si="1"/>
        <v>6.0375443937087651E-2</v>
      </c>
      <c r="J38" s="395"/>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row>
    <row r="39" spans="2:69" s="3" customFormat="1" ht="16.2" customHeight="1" thickBot="1" x14ac:dyDescent="0.4">
      <c r="B39" s="427" t="s">
        <v>18</v>
      </c>
      <c r="C39" s="428"/>
      <c r="D39" s="428"/>
      <c r="E39" s="430">
        <f>SUM(E8:E38)</f>
        <v>569.24</v>
      </c>
      <c r="F39" s="431">
        <f>SUM(F8:F38)</f>
        <v>0</v>
      </c>
      <c r="G39" s="432">
        <f t="shared" ref="G39" si="2">SUM(G8:G38)</f>
        <v>616.33000000000004</v>
      </c>
      <c r="H39" s="429">
        <f>G39-E39</f>
        <v>47.090000000000032</v>
      </c>
      <c r="I39" s="433">
        <f>IFERROR(H39/E39, "N/A")</f>
        <v>8.2724334199985997E-2</v>
      </c>
      <c r="J39" s="386"/>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row>
    <row r="40" spans="2:69" s="3" customFormat="1" ht="16.2" customHeight="1" x14ac:dyDescent="0.35">
      <c r="B40" s="28" t="s">
        <v>19</v>
      </c>
      <c r="C40" s="29"/>
      <c r="D40" s="451"/>
      <c r="E40" s="441"/>
      <c r="F40" s="20"/>
      <c r="G40" s="410"/>
      <c r="H40" s="394"/>
      <c r="I40" s="402"/>
      <c r="J40" s="387"/>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row>
    <row r="41" spans="2:69" s="3" customFormat="1" ht="16.2" customHeight="1" x14ac:dyDescent="0.35">
      <c r="B41" s="413" t="s">
        <v>172</v>
      </c>
      <c r="C41" s="408" t="s">
        <v>7</v>
      </c>
      <c r="D41" s="443">
        <v>1</v>
      </c>
      <c r="E41" s="419">
        <v>252.03</v>
      </c>
      <c r="F41" s="416">
        <v>0</v>
      </c>
      <c r="G41" s="420">
        <v>258.37</v>
      </c>
      <c r="H41" s="421">
        <f>G41-E41</f>
        <v>6.3400000000000034</v>
      </c>
      <c r="I41" s="417">
        <f>IFERROR(H41/E41, "N/A")</f>
        <v>2.515573542832204E-2</v>
      </c>
      <c r="J41" s="385"/>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row>
    <row r="42" spans="2:69" s="3" customFormat="1" ht="16.2" customHeight="1" thickBot="1" x14ac:dyDescent="0.4">
      <c r="B42" s="434" t="s">
        <v>21</v>
      </c>
      <c r="C42" s="428"/>
      <c r="D42" s="435"/>
      <c r="E42" s="430">
        <f>SUM(E41)</f>
        <v>252.03</v>
      </c>
      <c r="F42" s="436">
        <f>SUM(F41)</f>
        <v>0</v>
      </c>
      <c r="G42" s="432">
        <f>SUM(G41)</f>
        <v>258.37</v>
      </c>
      <c r="H42" s="429">
        <f>G42-E42</f>
        <v>6.3400000000000034</v>
      </c>
      <c r="I42" s="437">
        <f>IFERROR(H42/E42, "N/A")</f>
        <v>2.515573542832204E-2</v>
      </c>
      <c r="J42" s="386"/>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row>
    <row r="43" spans="2:69" s="3" customFormat="1" ht="16.2" customHeight="1" x14ac:dyDescent="0.35">
      <c r="B43" s="28" t="s">
        <v>157</v>
      </c>
      <c r="C43" s="401"/>
      <c r="D43" s="442"/>
      <c r="E43" s="123"/>
      <c r="F43" s="20"/>
      <c r="G43" s="410"/>
      <c r="H43" s="285"/>
      <c r="I43" s="77"/>
      <c r="J43" s="279"/>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row>
    <row r="44" spans="2:69" s="3" customFormat="1" ht="16.2" customHeight="1" x14ac:dyDescent="0.35">
      <c r="B44" s="403" t="s">
        <v>24</v>
      </c>
      <c r="C44" s="407" t="s">
        <v>47</v>
      </c>
      <c r="D44" s="447">
        <v>0.76949999999999996</v>
      </c>
      <c r="E44" s="120">
        <v>18.745019999999997</v>
      </c>
      <c r="F44" s="15">
        <v>0</v>
      </c>
      <c r="G44" s="411">
        <f>(10+9.76)*D44</f>
        <v>15.205319999999997</v>
      </c>
      <c r="H44" s="286">
        <f>G44-E44</f>
        <v>-3.5396999999999998</v>
      </c>
      <c r="I44" s="404">
        <f>IFERROR(H44/E44, "N/A")</f>
        <v>-0.18883415435139575</v>
      </c>
      <c r="J44" s="385"/>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row>
    <row r="45" spans="2:69" s="3" customFormat="1" ht="16.2" customHeight="1" x14ac:dyDescent="0.35">
      <c r="B45" s="403" t="s">
        <v>26</v>
      </c>
      <c r="C45" s="407" t="s">
        <v>34</v>
      </c>
      <c r="D45" s="448">
        <v>0.76770000000000005</v>
      </c>
      <c r="E45" s="121">
        <v>76.109778000000006</v>
      </c>
      <c r="F45" s="19">
        <v>0</v>
      </c>
      <c r="G45" s="410">
        <f>90*D45</f>
        <v>69.093000000000004</v>
      </c>
      <c r="H45" s="116">
        <f t="shared" ref="H45:H54" si="3">G45-E45</f>
        <v>-7.0167780000000022</v>
      </c>
      <c r="I45" s="404">
        <f t="shared" ref="I45:I54" si="4">IFERROR(H45/E45, "N/A")</f>
        <v>-9.2192858583820883E-2</v>
      </c>
      <c r="J45" s="385"/>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row>
    <row r="46" spans="2:69" s="3" customFormat="1" ht="16.2" customHeight="1" x14ac:dyDescent="0.35">
      <c r="B46" s="403" t="s">
        <v>48</v>
      </c>
      <c r="C46" s="407" t="s">
        <v>34</v>
      </c>
      <c r="D46" s="448">
        <v>0.72650000000000003</v>
      </c>
      <c r="E46" s="121">
        <v>59.362314999999995</v>
      </c>
      <c r="F46" s="19">
        <v>0</v>
      </c>
      <c r="G46" s="410">
        <f>75*D46</f>
        <v>54.487500000000004</v>
      </c>
      <c r="H46" s="116">
        <f t="shared" si="3"/>
        <v>-4.874814999999991</v>
      </c>
      <c r="I46" s="404">
        <f>IFERROR(H46/E46, "N/A")</f>
        <v>-8.2119691592216229E-2</v>
      </c>
      <c r="J46" s="385"/>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row>
    <row r="47" spans="2:69" s="3" customFormat="1" ht="16.2" customHeight="1" x14ac:dyDescent="0.35">
      <c r="B47" s="403" t="s">
        <v>27</v>
      </c>
      <c r="C47" s="407" t="s">
        <v>34</v>
      </c>
      <c r="D47" s="448">
        <v>0.67600000000000005</v>
      </c>
      <c r="E47" s="121">
        <v>215.42092</v>
      </c>
      <c r="F47" s="19">
        <v>0</v>
      </c>
      <c r="G47" s="410">
        <f>341.11*D47</f>
        <v>230.59036000000003</v>
      </c>
      <c r="H47" s="116">
        <f t="shared" si="3"/>
        <v>15.169440000000037</v>
      </c>
      <c r="I47" s="405">
        <f t="shared" si="4"/>
        <v>7.0417673455298757E-2</v>
      </c>
      <c r="J47" s="38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row>
    <row r="48" spans="2:69" s="3" customFormat="1" ht="16.2" customHeight="1" x14ac:dyDescent="0.35">
      <c r="B48" s="403" t="s">
        <v>158</v>
      </c>
      <c r="C48" s="407" t="s">
        <v>34</v>
      </c>
      <c r="D48" s="448">
        <v>0.75109999999999999</v>
      </c>
      <c r="E48" s="123" t="s">
        <v>159</v>
      </c>
      <c r="F48" s="20">
        <v>0</v>
      </c>
      <c r="G48" s="412" t="s">
        <v>144</v>
      </c>
      <c r="H48" s="116" t="s">
        <v>160</v>
      </c>
      <c r="I48" s="405" t="s">
        <v>156</v>
      </c>
      <c r="J48" s="385"/>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row>
    <row r="49" spans="2:69" s="3" customFormat="1" ht="16.2" customHeight="1" x14ac:dyDescent="0.35">
      <c r="B49" s="403" t="s">
        <v>28</v>
      </c>
      <c r="C49" s="407" t="s">
        <v>47</v>
      </c>
      <c r="D49" s="448">
        <v>0.76659999999999995</v>
      </c>
      <c r="E49" s="121">
        <v>75.62509</v>
      </c>
      <c r="F49" s="19">
        <v>0</v>
      </c>
      <c r="G49" s="410">
        <f>(11.5-5+97.84)*D49</f>
        <v>79.987043999999997</v>
      </c>
      <c r="H49" s="116">
        <f t="shared" si="3"/>
        <v>4.3619539999999972</v>
      </c>
      <c r="I49" s="404">
        <f>IFERROR(H49/E49, "N/A")</f>
        <v>5.7678661936137826E-2</v>
      </c>
      <c r="J49" s="385"/>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row>
    <row r="50" spans="2:69" s="3" customFormat="1" ht="16.2" customHeight="1" x14ac:dyDescent="0.35">
      <c r="B50" s="403" t="s">
        <v>29</v>
      </c>
      <c r="C50" s="407" t="s">
        <v>7</v>
      </c>
      <c r="D50" s="449">
        <v>0.58179999999999998</v>
      </c>
      <c r="E50" s="121">
        <v>6.9816000000000003</v>
      </c>
      <c r="F50" s="19">
        <v>0</v>
      </c>
      <c r="G50" s="410">
        <f>12*D50</f>
        <v>6.9816000000000003</v>
      </c>
      <c r="H50" s="116">
        <f t="shared" si="3"/>
        <v>0</v>
      </c>
      <c r="I50" s="409">
        <f t="shared" ref="I50:I53" si="5">IFERROR(H50/E50, "N/A")</f>
        <v>0</v>
      </c>
      <c r="J50" s="385"/>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row>
    <row r="51" spans="2:69" s="3" customFormat="1" ht="16.2" customHeight="1" x14ac:dyDescent="0.35">
      <c r="B51" s="403" t="s">
        <v>171</v>
      </c>
      <c r="C51" s="407" t="s">
        <v>7</v>
      </c>
      <c r="D51" s="449">
        <v>0.64829999999999999</v>
      </c>
      <c r="E51" s="121">
        <v>6.48</v>
      </c>
      <c r="F51" s="19">
        <v>0</v>
      </c>
      <c r="G51" s="410">
        <f>10*D51</f>
        <v>6.4829999999999997</v>
      </c>
      <c r="H51" s="116">
        <v>0</v>
      </c>
      <c r="I51" s="409">
        <f t="shared" si="5"/>
        <v>0</v>
      </c>
      <c r="J51" s="385"/>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row>
    <row r="52" spans="2:69" s="3" customFormat="1" ht="16.2" customHeight="1" x14ac:dyDescent="0.35">
      <c r="B52" s="403" t="s">
        <v>58</v>
      </c>
      <c r="C52" s="407" t="s">
        <v>7</v>
      </c>
      <c r="D52" s="449">
        <v>0.81130000000000002</v>
      </c>
      <c r="E52" s="121">
        <v>6.5634170000000003</v>
      </c>
      <c r="F52" s="19">
        <v>0</v>
      </c>
      <c r="G52" s="410">
        <f>(0.18+1.8+4.5)*D52</f>
        <v>5.2572240000000008</v>
      </c>
      <c r="H52" s="116">
        <f t="shared" si="3"/>
        <v>-1.3061929999999995</v>
      </c>
      <c r="I52" s="404">
        <f t="shared" si="5"/>
        <v>-0.19901112484548816</v>
      </c>
      <c r="J52" s="385"/>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row>
    <row r="53" spans="2:69" s="3" customFormat="1" ht="16.2" customHeight="1" x14ac:dyDescent="0.35">
      <c r="B53" s="403" t="s">
        <v>59</v>
      </c>
      <c r="C53" s="407" t="s">
        <v>7</v>
      </c>
      <c r="D53" s="449">
        <v>0.64190000000000003</v>
      </c>
      <c r="E53" s="121">
        <v>51.287810000000007</v>
      </c>
      <c r="F53" s="19">
        <v>0</v>
      </c>
      <c r="G53" s="410">
        <f>(62.58+17.62)*D53</f>
        <v>51.480380000000004</v>
      </c>
      <c r="H53" s="116">
        <f t="shared" si="3"/>
        <v>0.19256999999999636</v>
      </c>
      <c r="I53" s="404">
        <f t="shared" si="5"/>
        <v>3.7546933667083138E-3</v>
      </c>
      <c r="J53" s="385"/>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row>
    <row r="54" spans="2:69" s="3" customFormat="1" ht="16.2" customHeight="1" x14ac:dyDescent="0.35">
      <c r="B54" s="413" t="s">
        <v>31</v>
      </c>
      <c r="C54" s="408" t="s">
        <v>34</v>
      </c>
      <c r="D54" s="450">
        <v>0.65190000000000003</v>
      </c>
      <c r="E54" s="391">
        <v>43.683819000000007</v>
      </c>
      <c r="F54" s="415">
        <v>0</v>
      </c>
      <c r="G54" s="416">
        <f>66.4*D54</f>
        <v>43.28616000000001</v>
      </c>
      <c r="H54" s="414">
        <f t="shared" si="3"/>
        <v>-0.39765899999999732</v>
      </c>
      <c r="I54" s="417">
        <f t="shared" si="4"/>
        <v>-9.1031189374719563E-3</v>
      </c>
      <c r="J54" s="385"/>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row>
    <row r="55" spans="2:69" s="3" customFormat="1" ht="16.2" customHeight="1" thickBot="1" x14ac:dyDescent="0.4">
      <c r="B55" s="38" t="s">
        <v>32</v>
      </c>
      <c r="C55" s="425"/>
      <c r="D55" s="425"/>
      <c r="E55" s="438">
        <f t="shared" ref="E55:G55" si="6">SUM(E44:E54)</f>
        <v>560.25976900000001</v>
      </c>
      <c r="F55" s="436">
        <f>SUM(F44:F54)</f>
        <v>0</v>
      </c>
      <c r="G55" s="439">
        <f t="shared" si="6"/>
        <v>562.85158800000011</v>
      </c>
      <c r="H55" s="426">
        <f t="shared" ref="H55" si="7">G55-E55</f>
        <v>2.5918190000001005</v>
      </c>
      <c r="I55" s="440">
        <f>IFERROR(H55/E55, "N/A")</f>
        <v>4.6261022893473195E-3</v>
      </c>
      <c r="J55" s="386"/>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row>
    <row r="56" spans="2:69" ht="21.75" customHeight="1" thickBot="1" x14ac:dyDescent="0.4">
      <c r="B56" s="399" t="s">
        <v>164</v>
      </c>
      <c r="C56" s="346"/>
      <c r="D56" s="452"/>
      <c r="E56" s="384">
        <f>E39+E42+E55</f>
        <v>1381.529769</v>
      </c>
      <c r="F56" s="382">
        <f>F39+F42+F55</f>
        <v>0</v>
      </c>
      <c r="G56" s="418">
        <f>G39+G42+G55</f>
        <v>1437.5515880000003</v>
      </c>
      <c r="H56" s="383">
        <f>G56-E56</f>
        <v>56.021819000000278</v>
      </c>
      <c r="I56" s="400">
        <f>IFERROR(H56/E56, "N/A")</f>
        <v>4.0550569562138969E-2</v>
      </c>
      <c r="J56" s="388"/>
    </row>
    <row r="57" spans="2:69" s="1" customFormat="1" ht="15" customHeight="1" x14ac:dyDescent="0.35">
      <c r="B57" s="505" t="s">
        <v>162</v>
      </c>
      <c r="C57" s="505"/>
      <c r="D57" s="505"/>
      <c r="E57" s="505"/>
      <c r="F57" s="505"/>
      <c r="G57" s="505"/>
      <c r="H57" s="505"/>
      <c r="I57" s="505"/>
      <c r="J57" s="48"/>
      <c r="K57" s="48"/>
      <c r="L57" s="48"/>
      <c r="M57" s="48"/>
    </row>
    <row r="58" spans="2:69" s="1" customFormat="1" ht="15.6" customHeight="1" x14ac:dyDescent="0.35">
      <c r="B58" s="506" t="s">
        <v>153</v>
      </c>
      <c r="C58" s="506"/>
      <c r="D58" s="506"/>
      <c r="E58" s="506"/>
      <c r="F58" s="506"/>
      <c r="G58" s="506"/>
      <c r="H58" s="506"/>
      <c r="I58" s="506"/>
      <c r="K58" s="48"/>
      <c r="L58" s="48"/>
      <c r="M58" s="48"/>
    </row>
    <row r="59" spans="2:69" s="1" customFormat="1" ht="15.6" customHeight="1" x14ac:dyDescent="0.35">
      <c r="B59" s="506" t="s">
        <v>166</v>
      </c>
      <c r="C59" s="506"/>
      <c r="D59" s="506"/>
      <c r="E59" s="506"/>
      <c r="F59" s="506"/>
      <c r="G59" s="506"/>
      <c r="H59" s="506"/>
      <c r="I59" s="506"/>
      <c r="J59" s="48"/>
      <c r="K59" s="48"/>
      <c r="L59" s="48"/>
      <c r="M59" s="48"/>
    </row>
    <row r="60" spans="2:69" s="1" customFormat="1" ht="15.45" customHeight="1" x14ac:dyDescent="0.35">
      <c r="B60" s="506" t="s">
        <v>167</v>
      </c>
      <c r="C60" s="506"/>
      <c r="D60" s="506"/>
      <c r="E60" s="506"/>
      <c r="F60" s="506"/>
      <c r="G60" s="506"/>
      <c r="H60" s="506"/>
      <c r="I60" s="506"/>
      <c r="J60" s="48"/>
      <c r="K60" s="48"/>
      <c r="L60" s="48"/>
      <c r="M60" s="48"/>
    </row>
    <row r="61" spans="2:69" s="1" customFormat="1" ht="15.45" customHeight="1" x14ac:dyDescent="0.35">
      <c r="J61" s="48"/>
      <c r="K61" s="48"/>
      <c r="L61" s="48"/>
      <c r="M61" s="48"/>
    </row>
    <row r="62" spans="2:69" s="1" customFormat="1" x14ac:dyDescent="0.35">
      <c r="J62" s="48"/>
      <c r="K62" s="48"/>
      <c r="L62" s="48"/>
      <c r="M62" s="48"/>
    </row>
    <row r="63" spans="2:69" s="1" customFormat="1" x14ac:dyDescent="0.35">
      <c r="I63" s="48"/>
      <c r="J63" s="48"/>
      <c r="K63" s="48"/>
      <c r="L63" s="48"/>
      <c r="M63" s="48"/>
    </row>
    <row r="64" spans="2:69" s="1" customFormat="1" x14ac:dyDescent="0.35">
      <c r="I64" s="48"/>
      <c r="J64" s="48"/>
      <c r="K64" s="48"/>
      <c r="L64" s="48"/>
      <c r="M64" s="48"/>
    </row>
    <row r="65" spans="9:13" s="1" customFormat="1" x14ac:dyDescent="0.35">
      <c r="I65" s="48"/>
      <c r="J65" s="48"/>
      <c r="K65" s="48"/>
      <c r="L65" s="48"/>
      <c r="M65" s="48"/>
    </row>
    <row r="66" spans="9:13" s="1" customFormat="1" x14ac:dyDescent="0.35">
      <c r="I66" s="48"/>
      <c r="J66" s="48"/>
    </row>
  </sheetData>
  <mergeCells count="11">
    <mergeCell ref="H5:I5"/>
    <mergeCell ref="B1:I1"/>
    <mergeCell ref="B2:I2"/>
    <mergeCell ref="B3:I3"/>
    <mergeCell ref="B4:I4"/>
    <mergeCell ref="E5:E6"/>
    <mergeCell ref="G5:G6"/>
    <mergeCell ref="C5:C6"/>
    <mergeCell ref="D5:D6"/>
    <mergeCell ref="B5:B6"/>
    <mergeCell ref="F5:F6"/>
  </mergeCells>
  <printOptions horizontalCentered="1"/>
  <pageMargins left="0.7" right="0.7" top="0.75" bottom="0.75" header="0.3" footer="0.3"/>
  <pageSetup scale="51" orientation="landscape" horizontalDpi="1200" verticalDpi="1200" r:id="rId1"/>
  <headerFooter differentFirst="1">
    <oddHeader xml:space="preserve">&amp;C
</oddHeader>
    <oddFooter>&amp;L  </oddFooter>
    <firstHeader xml:space="preserve">&amp;C
</firstHeader>
    <firstFooter>&amp;L  </firstFooter>
  </headerFooter>
  <ignoredErrors>
    <ignoredError sqref="F55 F42 F39"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AF4E3-F9B0-45A3-A78F-FFE8D622E3D6}">
  <sheetPr>
    <tabColor rgb="FFFF0000"/>
  </sheetPr>
  <dimension ref="A1:CF80"/>
  <sheetViews>
    <sheetView showGridLines="0" topLeftCell="A7" zoomScale="80" zoomScaleNormal="80" workbookViewId="0">
      <selection activeCell="O24" sqref="O24"/>
    </sheetView>
  </sheetViews>
  <sheetFormatPr defaultColWidth="8.77734375" defaultRowHeight="15" x14ac:dyDescent="0.35"/>
  <cols>
    <col min="1" max="1" width="78.77734375" style="2" customWidth="1"/>
    <col min="2" max="2" width="11.77734375" style="2" hidden="1" customWidth="1"/>
    <col min="3" max="3" width="8.77734375" style="2" customWidth="1"/>
    <col min="4" max="7" width="13.21875" style="2" customWidth="1"/>
    <col min="8" max="8" width="9" style="47" hidden="1" customWidth="1"/>
    <col min="9" max="9" width="11.77734375" style="2" customWidth="1"/>
    <col min="10" max="10" width="13.77734375" style="2" customWidth="1"/>
    <col min="11" max="11" width="12.77734375" style="2" customWidth="1"/>
    <col min="12" max="13" width="9.77734375" style="1" customWidth="1"/>
    <col min="14" max="14" width="14.77734375" style="1" customWidth="1"/>
    <col min="15" max="15" width="14.44140625" style="1" customWidth="1"/>
    <col min="16" max="16" width="13.77734375" style="1" customWidth="1"/>
    <col min="17" max="17" width="14.21875" style="1" customWidth="1"/>
    <col min="18" max="18" width="11.5546875" style="1" customWidth="1"/>
    <col min="19" max="19" width="9.77734375" style="1" customWidth="1"/>
    <col min="20" max="20" width="8.77734375" style="1" customWidth="1"/>
    <col min="21" max="84" width="8.77734375" style="1"/>
    <col min="85" max="16384" width="8.77734375" style="2"/>
  </cols>
  <sheetData>
    <row r="1" spans="1:84" ht="14.7" customHeight="1" x14ac:dyDescent="0.35">
      <c r="A1" s="453" t="s">
        <v>0</v>
      </c>
      <c r="B1" s="453"/>
      <c r="C1" s="453"/>
      <c r="D1" s="453"/>
      <c r="E1" s="453"/>
      <c r="F1" s="453"/>
      <c r="G1" s="453"/>
      <c r="H1" s="453"/>
      <c r="I1" s="453"/>
      <c r="J1" s="453"/>
      <c r="K1" s="453"/>
      <c r="L1" s="453"/>
    </row>
    <row r="2" spans="1:84" ht="14.7" customHeight="1" x14ac:dyDescent="0.35">
      <c r="A2" s="453" t="s">
        <v>1</v>
      </c>
      <c r="B2" s="453"/>
      <c r="C2" s="453"/>
      <c r="D2" s="453"/>
      <c r="E2" s="453"/>
      <c r="F2" s="453"/>
      <c r="G2" s="453"/>
      <c r="H2" s="453"/>
      <c r="I2" s="453"/>
      <c r="J2" s="453"/>
      <c r="K2" s="453"/>
      <c r="L2" s="453"/>
    </row>
    <row r="3" spans="1:84" s="3" customFormat="1" ht="14.7" customHeight="1" x14ac:dyDescent="0.35">
      <c r="A3" s="453" t="s">
        <v>103</v>
      </c>
      <c r="B3" s="453"/>
      <c r="C3" s="453"/>
      <c r="D3" s="453"/>
      <c r="E3" s="453"/>
      <c r="F3" s="453"/>
      <c r="G3" s="453"/>
      <c r="H3" s="453"/>
      <c r="I3" s="453"/>
      <c r="J3" s="453"/>
      <c r="K3" s="453"/>
      <c r="L3" s="453"/>
      <c r="M3" s="217"/>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s="3" customFormat="1" ht="15.6" customHeight="1" thickBot="1" x14ac:dyDescent="0.4">
      <c r="A4" s="470" t="s">
        <v>2</v>
      </c>
      <c r="B4" s="470"/>
      <c r="C4" s="470"/>
      <c r="D4" s="470"/>
      <c r="E4" s="470"/>
      <c r="F4" s="470"/>
      <c r="G4" s="470"/>
      <c r="H4" s="470"/>
      <c r="I4" s="470"/>
      <c r="J4" s="470"/>
      <c r="K4" s="470"/>
      <c r="L4" s="470"/>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42" customHeight="1" thickBot="1" x14ac:dyDescent="0.4">
      <c r="A5" s="153" t="s">
        <v>30</v>
      </c>
      <c r="B5" s="110"/>
      <c r="C5" s="110"/>
      <c r="D5" s="110"/>
      <c r="E5" s="110"/>
      <c r="F5" s="478" t="s">
        <v>102</v>
      </c>
      <c r="G5" s="479"/>
      <c r="H5" s="318"/>
      <c r="I5" s="110"/>
      <c r="J5" s="110"/>
      <c r="K5" s="140"/>
      <c r="L5" s="379"/>
      <c r="M5" s="110"/>
    </row>
    <row r="6" spans="1:84" s="6" customFormat="1" ht="39" customHeight="1" x14ac:dyDescent="0.35">
      <c r="A6" s="108"/>
      <c r="B6" s="480"/>
      <c r="C6" s="480"/>
      <c r="D6" s="482" t="s">
        <v>68</v>
      </c>
      <c r="E6" s="484" t="s">
        <v>99</v>
      </c>
      <c r="F6" s="486" t="s">
        <v>100</v>
      </c>
      <c r="G6" s="471" t="s">
        <v>101</v>
      </c>
      <c r="H6" s="473" t="s">
        <v>72</v>
      </c>
      <c r="I6" s="455" t="s">
        <v>129</v>
      </c>
      <c r="J6" s="457" t="s">
        <v>67</v>
      </c>
      <c r="K6" s="477" t="s">
        <v>98</v>
      </c>
      <c r="L6" s="461"/>
      <c r="M6" s="278"/>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s="11" customFormat="1" ht="16.2" customHeight="1" thickBot="1" x14ac:dyDescent="0.4">
      <c r="A7" s="109"/>
      <c r="B7" s="481"/>
      <c r="C7" s="481"/>
      <c r="D7" s="483"/>
      <c r="E7" s="485"/>
      <c r="F7" s="487"/>
      <c r="G7" s="472"/>
      <c r="H7" s="474"/>
      <c r="I7" s="475"/>
      <c r="J7" s="476"/>
      <c r="K7" s="292" t="s">
        <v>69</v>
      </c>
      <c r="L7" s="380" t="s">
        <v>70</v>
      </c>
      <c r="M7" s="217"/>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s="11" customFormat="1" ht="16.2" customHeight="1" x14ac:dyDescent="0.35">
      <c r="A8" s="341" t="s">
        <v>3</v>
      </c>
      <c r="B8" s="8"/>
      <c r="C8" s="8"/>
      <c r="D8" s="9"/>
      <c r="E8" s="112"/>
      <c r="F8" s="293"/>
      <c r="G8" s="295"/>
      <c r="H8" s="294"/>
      <c r="I8" s="355"/>
      <c r="J8" s="291"/>
      <c r="K8" s="319"/>
      <c r="L8" s="38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s="11" customFormat="1" ht="16.2" customHeight="1" x14ac:dyDescent="0.35">
      <c r="A9" s="290" t="s">
        <v>4</v>
      </c>
      <c r="B9" s="13" t="s">
        <v>34</v>
      </c>
      <c r="C9" s="14">
        <v>1</v>
      </c>
      <c r="D9" s="15">
        <f>'BP Table-do not use'!D9</f>
        <v>18.5</v>
      </c>
      <c r="E9" s="113">
        <f>'BP Table-do not use'!E9</f>
        <v>19</v>
      </c>
      <c r="F9" s="128">
        <f>'BP Table-do not use'!F9</f>
        <v>0</v>
      </c>
      <c r="G9" s="129">
        <f>'BP Table-do not use'!G9</f>
        <v>2</v>
      </c>
      <c r="H9" s="309">
        <f>SUM(E9:F9)</f>
        <v>19</v>
      </c>
      <c r="I9" s="332">
        <f>SUM(E9:G9)</f>
        <v>21</v>
      </c>
      <c r="J9" s="310">
        <f>'BP Table-do not use'!J9</f>
        <v>22.33</v>
      </c>
      <c r="K9" s="320">
        <f>J9-H9</f>
        <v>3.3299999999999983</v>
      </c>
      <c r="L9" s="375">
        <f t="shared" ref="L9:L35" si="0">K9/H9</f>
        <v>0.17526315789473676</v>
      </c>
      <c r="M9" s="279"/>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s="11" customFormat="1" ht="16.2" customHeight="1" x14ac:dyDescent="0.35">
      <c r="A10" s="321" t="s">
        <v>23</v>
      </c>
      <c r="B10" s="322" t="s">
        <v>34</v>
      </c>
      <c r="C10" s="14">
        <v>1</v>
      </c>
      <c r="D10" s="52">
        <f>'BP Table-do not use'!D10</f>
        <v>65.5</v>
      </c>
      <c r="E10" s="114">
        <f>'BP Table-do not use'!E10</f>
        <v>70</v>
      </c>
      <c r="F10" s="130">
        <f>'BP Table-do not use'!F10</f>
        <v>0</v>
      </c>
      <c r="G10" s="131">
        <v>16</v>
      </c>
      <c r="H10" s="311">
        <f t="shared" ref="H10:H35" si="1">SUM(E10:F10)</f>
        <v>70</v>
      </c>
      <c r="I10" s="337">
        <f>SUM(E10:G10)</f>
        <v>86</v>
      </c>
      <c r="J10" s="312">
        <f>'BP Table-do not use'!J10</f>
        <v>80</v>
      </c>
      <c r="K10" s="20">
        <f t="shared" ref="K10:K35" si="2">J10-H10</f>
        <v>10</v>
      </c>
      <c r="L10" s="375">
        <f t="shared" si="0"/>
        <v>0.14285714285714285</v>
      </c>
      <c r="M10" s="279"/>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s="11" customFormat="1" ht="16.2" customHeight="1" x14ac:dyDescent="0.35">
      <c r="A11" s="321" t="s">
        <v>5</v>
      </c>
      <c r="B11" s="322" t="s">
        <v>34</v>
      </c>
      <c r="C11" s="14">
        <v>1</v>
      </c>
      <c r="D11" s="52">
        <f>'BP Table-do not use'!D11</f>
        <v>8.5</v>
      </c>
      <c r="E11" s="114">
        <v>9.5</v>
      </c>
      <c r="F11" s="130">
        <f>'BP Table-do not use'!F11</f>
        <v>0</v>
      </c>
      <c r="G11" s="131">
        <v>3</v>
      </c>
      <c r="H11" s="311">
        <f t="shared" si="1"/>
        <v>9.5</v>
      </c>
      <c r="I11" s="337">
        <f t="shared" ref="I11:I35" si="3">SUM(E11:G11)</f>
        <v>12.5</v>
      </c>
      <c r="J11" s="312">
        <v>15.5</v>
      </c>
      <c r="K11" s="20">
        <f t="shared" si="2"/>
        <v>6</v>
      </c>
      <c r="L11" s="375">
        <f t="shared" si="0"/>
        <v>0.63157894736842102</v>
      </c>
      <c r="M11" s="279"/>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s="11" customFormat="1" ht="16.2" customHeight="1" x14ac:dyDescent="0.35">
      <c r="A12" s="321" t="s">
        <v>6</v>
      </c>
      <c r="B12" s="322" t="s">
        <v>7</v>
      </c>
      <c r="C12" s="14">
        <v>1</v>
      </c>
      <c r="D12" s="52">
        <f>'BP Table-do not use'!D12</f>
        <v>4.82</v>
      </c>
      <c r="E12" s="114">
        <v>3.74</v>
      </c>
      <c r="F12" s="130">
        <f>'BP Table-do not use'!F12</f>
        <v>0</v>
      </c>
      <c r="G12" s="131">
        <v>0</v>
      </c>
      <c r="H12" s="311">
        <f t="shared" si="1"/>
        <v>3.74</v>
      </c>
      <c r="I12" s="337">
        <f t="shared" si="3"/>
        <v>3.74</v>
      </c>
      <c r="J12" s="312">
        <v>4.6399999999999997</v>
      </c>
      <c r="K12" s="20">
        <f t="shared" si="2"/>
        <v>0.89999999999999947</v>
      </c>
      <c r="L12" s="375">
        <f t="shared" si="0"/>
        <v>0.24064171122994638</v>
      </c>
      <c r="M12" s="279"/>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s="11" customFormat="1" ht="16.2" customHeight="1" x14ac:dyDescent="0.35">
      <c r="A13" s="321" t="s">
        <v>8</v>
      </c>
      <c r="B13" s="322" t="s">
        <v>7</v>
      </c>
      <c r="C13" s="14">
        <v>1</v>
      </c>
      <c r="D13" s="52">
        <f>'BP Table-do not use'!D13</f>
        <v>3.45</v>
      </c>
      <c r="E13" s="114">
        <f>'BP Table-do not use'!E13</f>
        <v>8</v>
      </c>
      <c r="F13" s="130">
        <f>'BP Table-do not use'!F13</f>
        <v>0</v>
      </c>
      <c r="G13" s="131">
        <f>'BP Table-do not use'!G13</f>
        <v>0</v>
      </c>
      <c r="H13" s="311">
        <f t="shared" si="1"/>
        <v>8</v>
      </c>
      <c r="I13" s="337">
        <f t="shared" si="3"/>
        <v>8</v>
      </c>
      <c r="J13" s="312">
        <f>'BP Table-do not use'!J13</f>
        <v>10.5</v>
      </c>
      <c r="K13" s="20">
        <f t="shared" si="2"/>
        <v>2.5</v>
      </c>
      <c r="L13" s="375">
        <f>K13/H13</f>
        <v>0.3125</v>
      </c>
      <c r="M13" s="279"/>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s="11" customFormat="1" ht="16.2" customHeight="1" x14ac:dyDescent="0.35">
      <c r="A14" s="321" t="s">
        <v>9</v>
      </c>
      <c r="B14" s="322" t="s">
        <v>7</v>
      </c>
      <c r="C14" s="14">
        <v>1</v>
      </c>
      <c r="D14" s="52">
        <f>'BP Table-do not use'!D14</f>
        <v>6</v>
      </c>
      <c r="E14" s="114">
        <f>'BP Table-do not use'!E14</f>
        <v>7.5</v>
      </c>
      <c r="F14" s="130">
        <f>'BP Table-do not use'!F14</f>
        <v>0</v>
      </c>
      <c r="G14" s="131">
        <f>'BP Table-do not use'!G14</f>
        <v>0</v>
      </c>
      <c r="H14" s="311">
        <f t="shared" si="1"/>
        <v>7.5</v>
      </c>
      <c r="I14" s="337">
        <f t="shared" si="3"/>
        <v>7.5</v>
      </c>
      <c r="J14" s="312">
        <f>'BP Table-do not use'!J14</f>
        <v>9</v>
      </c>
      <c r="K14" s="20">
        <f t="shared" si="2"/>
        <v>1.5</v>
      </c>
      <c r="L14" s="375">
        <f t="shared" si="0"/>
        <v>0.2</v>
      </c>
      <c r="M14" s="279"/>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s="11" customFormat="1" ht="16.2" customHeight="1" x14ac:dyDescent="0.35">
      <c r="A15" s="321" t="s">
        <v>130</v>
      </c>
      <c r="B15" s="322" t="s">
        <v>7</v>
      </c>
      <c r="C15" s="14">
        <v>1</v>
      </c>
      <c r="D15" s="52">
        <f>'BP Table-do not use'!D15</f>
        <v>1.98506</v>
      </c>
      <c r="E15" s="114">
        <f>'BP Table-do not use'!E15</f>
        <v>0.28000000000000003</v>
      </c>
      <c r="F15" s="130">
        <f>'BP Table-do not use'!F15</f>
        <v>0</v>
      </c>
      <c r="G15" s="131">
        <f>'BP Table-do not use'!G15</f>
        <v>0</v>
      </c>
      <c r="H15" s="311">
        <f>SUM(E15:F15)</f>
        <v>0.28000000000000003</v>
      </c>
      <c r="I15" s="337">
        <f t="shared" si="3"/>
        <v>0.28000000000000003</v>
      </c>
      <c r="J15" s="312">
        <f>'BP Table-do not use'!J15</f>
        <v>0.73</v>
      </c>
      <c r="K15" s="20">
        <f>J15-H15</f>
        <v>0.44999999999999996</v>
      </c>
      <c r="L15" s="375">
        <f t="shared" si="0"/>
        <v>1.6071428571428568</v>
      </c>
      <c r="M15" s="279"/>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s="11" customFormat="1" ht="16.2" customHeight="1" x14ac:dyDescent="0.35">
      <c r="A16" s="321" t="s">
        <v>36</v>
      </c>
      <c r="B16" s="322" t="s">
        <v>34</v>
      </c>
      <c r="C16" s="14">
        <v>1</v>
      </c>
      <c r="D16" s="52">
        <f>'BP Table-do not use'!D16</f>
        <v>26.009938999999999</v>
      </c>
      <c r="E16" s="114">
        <f>'BP Table-do not use'!E16</f>
        <v>29</v>
      </c>
      <c r="F16" s="130">
        <f>'BP Table-do not use'!F16</f>
        <v>0</v>
      </c>
      <c r="G16" s="131">
        <f>'BP Table-do not use'!G16</f>
        <v>3</v>
      </c>
      <c r="H16" s="311">
        <f t="shared" si="1"/>
        <v>29</v>
      </c>
      <c r="I16" s="337">
        <f t="shared" si="3"/>
        <v>32</v>
      </c>
      <c r="J16" s="312">
        <f>'BP Table-do not use'!J16</f>
        <v>41</v>
      </c>
      <c r="K16" s="20">
        <f t="shared" si="2"/>
        <v>12</v>
      </c>
      <c r="L16" s="375">
        <f t="shared" si="0"/>
        <v>0.41379310344827586</v>
      </c>
      <c r="M16" s="279"/>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s="11" customFormat="1" ht="16.2" customHeight="1" x14ac:dyDescent="0.35">
      <c r="A17" s="321" t="s">
        <v>10</v>
      </c>
      <c r="B17" s="322" t="s">
        <v>7</v>
      </c>
      <c r="C17" s="14">
        <v>1</v>
      </c>
      <c r="D17" s="52">
        <f>'BP Table-do not use'!D17</f>
        <v>15.648999999999999</v>
      </c>
      <c r="E17" s="114">
        <f>'BP Table-do not use'!E17</f>
        <v>14.75</v>
      </c>
      <c r="F17" s="130">
        <f>'BP Table-do not use'!F17</f>
        <v>0</v>
      </c>
      <c r="G17" s="131">
        <f>'BP Table-do not use'!G17</f>
        <v>0</v>
      </c>
      <c r="H17" s="311">
        <f t="shared" si="1"/>
        <v>14.75</v>
      </c>
      <c r="I17" s="337">
        <f t="shared" si="3"/>
        <v>14.75</v>
      </c>
      <c r="J17" s="312">
        <f>'BP Table-do not use'!J17</f>
        <v>16.75</v>
      </c>
      <c r="K17" s="20">
        <f t="shared" si="2"/>
        <v>2</v>
      </c>
      <c r="L17" s="375">
        <f t="shared" si="0"/>
        <v>0.13559322033898305</v>
      </c>
      <c r="M17" s="279"/>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s="11" customFormat="1" ht="16.2" customHeight="1" x14ac:dyDescent="0.35">
      <c r="A18" s="321" t="s">
        <v>37</v>
      </c>
      <c r="B18" s="322" t="s">
        <v>7</v>
      </c>
      <c r="C18" s="14">
        <v>1</v>
      </c>
      <c r="D18" s="52">
        <f>'BP Table-do not use'!D18</f>
        <v>0</v>
      </c>
      <c r="E18" s="114">
        <f>'BP Table-do not use'!E18</f>
        <v>8.5</v>
      </c>
      <c r="F18" s="130">
        <f>'BP Table-do not use'!F18</f>
        <v>0</v>
      </c>
      <c r="G18" s="131">
        <f>'BP Table-do not use'!G18</f>
        <v>0</v>
      </c>
      <c r="H18" s="311">
        <f t="shared" si="1"/>
        <v>8.5</v>
      </c>
      <c r="I18" s="337">
        <f t="shared" si="3"/>
        <v>8.5</v>
      </c>
      <c r="J18" s="312">
        <f>'BP Table-do not use'!J18</f>
        <v>12.5</v>
      </c>
      <c r="K18" s="20">
        <f t="shared" si="2"/>
        <v>4</v>
      </c>
      <c r="L18" s="375">
        <f t="shared" si="0"/>
        <v>0.47058823529411764</v>
      </c>
      <c r="M18" s="279"/>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s="11" customFormat="1" ht="16.2" customHeight="1" x14ac:dyDescent="0.35">
      <c r="A19" s="321" t="s">
        <v>11</v>
      </c>
      <c r="B19" s="322" t="s">
        <v>7</v>
      </c>
      <c r="C19" s="14">
        <v>1</v>
      </c>
      <c r="D19" s="52">
        <f>'BP Table-do not use'!D19</f>
        <v>3.07</v>
      </c>
      <c r="E19" s="114">
        <v>7</v>
      </c>
      <c r="F19" s="130">
        <f>'BP Table-do not use'!F19</f>
        <v>0</v>
      </c>
      <c r="G19" s="131">
        <f>'BP Table-do not use'!G19</f>
        <v>0</v>
      </c>
      <c r="H19" s="311">
        <f t="shared" si="1"/>
        <v>7</v>
      </c>
      <c r="I19" s="337">
        <f t="shared" si="3"/>
        <v>7</v>
      </c>
      <c r="J19" s="312">
        <f>'BP Table-do not use'!J19</f>
        <v>12</v>
      </c>
      <c r="K19" s="20">
        <f t="shared" si="2"/>
        <v>5</v>
      </c>
      <c r="L19" s="375">
        <f t="shared" si="0"/>
        <v>0.7142857142857143</v>
      </c>
      <c r="M19" s="279"/>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s="11" customFormat="1" ht="16.2" customHeight="1" x14ac:dyDescent="0.35">
      <c r="A20" s="321" t="s">
        <v>12</v>
      </c>
      <c r="B20" s="322" t="s">
        <v>7</v>
      </c>
      <c r="C20" s="14">
        <v>1</v>
      </c>
      <c r="D20" s="52">
        <f>'BP Table-do not use'!D20</f>
        <v>5.66</v>
      </c>
      <c r="E20" s="114">
        <f>'BP Table-do not use'!E20</f>
        <v>5.0999999999999996</v>
      </c>
      <c r="F20" s="130">
        <f>'BP Table-do not use'!F20</f>
        <v>0</v>
      </c>
      <c r="G20" s="131">
        <f>'BP Table-do not use'!G20</f>
        <v>0</v>
      </c>
      <c r="H20" s="311">
        <f t="shared" si="1"/>
        <v>5.0999999999999996</v>
      </c>
      <c r="I20" s="337">
        <f t="shared" si="3"/>
        <v>5.0999999999999996</v>
      </c>
      <c r="J20" s="312">
        <f>'BP Table-do not use'!J20</f>
        <v>6</v>
      </c>
      <c r="K20" s="20">
        <f t="shared" si="2"/>
        <v>0.90000000000000036</v>
      </c>
      <c r="L20" s="375">
        <f t="shared" si="0"/>
        <v>0.17647058823529421</v>
      </c>
      <c r="M20" s="279"/>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s="11" customFormat="1" ht="16.2" customHeight="1" x14ac:dyDescent="0.35">
      <c r="A21" s="321" t="s">
        <v>38</v>
      </c>
      <c r="B21" s="322" t="s">
        <v>34</v>
      </c>
      <c r="C21" s="14">
        <v>1</v>
      </c>
      <c r="D21" s="52">
        <f>'BP Table-do not use'!D21</f>
        <v>23.006474999999998</v>
      </c>
      <c r="E21" s="114">
        <f>'BP Table-do not use'!E21</f>
        <v>27</v>
      </c>
      <c r="F21" s="130">
        <f>'BP Table-do not use'!F21</f>
        <v>0</v>
      </c>
      <c r="G21" s="131">
        <f>'BP Table-do not use'!G21</f>
        <v>5</v>
      </c>
      <c r="H21" s="311">
        <f t="shared" si="1"/>
        <v>27</v>
      </c>
      <c r="I21" s="337">
        <f t="shared" si="3"/>
        <v>32</v>
      </c>
      <c r="J21" s="312">
        <f>'BP Table-do not use'!J21</f>
        <v>50.5</v>
      </c>
      <c r="K21" s="20">
        <f>J21-H21</f>
        <v>23.5</v>
      </c>
      <c r="L21" s="375">
        <f t="shared" si="0"/>
        <v>0.87037037037037035</v>
      </c>
      <c r="M21" s="279"/>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s="3" customFormat="1" ht="16.2" customHeight="1" x14ac:dyDescent="0.35">
      <c r="A22" s="321" t="s">
        <v>131</v>
      </c>
      <c r="B22" s="322" t="s">
        <v>34</v>
      </c>
      <c r="C22" s="14">
        <v>1</v>
      </c>
      <c r="D22" s="52">
        <f>'BP Table-do not use'!D22</f>
        <v>4.114776</v>
      </c>
      <c r="E22" s="114">
        <f>'BP Table-do not use'!E22</f>
        <v>7.4</v>
      </c>
      <c r="F22" s="130">
        <f>'BP Table-do not use'!F22</f>
        <v>0</v>
      </c>
      <c r="G22" s="131">
        <f>'BP Table-do not use'!G22</f>
        <v>0</v>
      </c>
      <c r="H22" s="311">
        <f t="shared" si="1"/>
        <v>7.4</v>
      </c>
      <c r="I22" s="337">
        <f t="shared" si="3"/>
        <v>7.4</v>
      </c>
      <c r="J22" s="312">
        <f>'BP Table-do not use'!J22</f>
        <v>8</v>
      </c>
      <c r="K22" s="20">
        <f t="shared" si="2"/>
        <v>0.59999999999999964</v>
      </c>
      <c r="L22" s="375">
        <f t="shared" si="0"/>
        <v>8.108108108108103E-2</v>
      </c>
      <c r="M22" s="279"/>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s="3" customFormat="1" ht="16.2" customHeight="1" x14ac:dyDescent="0.35">
      <c r="A23" s="321" t="s">
        <v>117</v>
      </c>
      <c r="B23" s="322" t="s">
        <v>7</v>
      </c>
      <c r="C23" s="14">
        <v>1</v>
      </c>
      <c r="D23" s="52">
        <f>'BP Table-do not use'!D23</f>
        <v>0</v>
      </c>
      <c r="E23" s="114">
        <v>34.18</v>
      </c>
      <c r="F23" s="130">
        <v>10.82</v>
      </c>
      <c r="G23" s="131">
        <f>'BP Table-do not use'!G23</f>
        <v>0</v>
      </c>
      <c r="H23" s="311">
        <f t="shared" si="1"/>
        <v>45</v>
      </c>
      <c r="I23" s="337">
        <f t="shared" si="3"/>
        <v>45</v>
      </c>
      <c r="J23" s="312">
        <f>'BP Table-do not use'!J23</f>
        <v>50</v>
      </c>
      <c r="K23" s="20">
        <f t="shared" si="2"/>
        <v>5</v>
      </c>
      <c r="L23" s="375">
        <f t="shared" si="0"/>
        <v>0.1111111111111111</v>
      </c>
      <c r="M23" s="279"/>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s="11" customFormat="1" ht="16.2" customHeight="1" x14ac:dyDescent="0.35">
      <c r="A24" s="321" t="s">
        <v>13</v>
      </c>
      <c r="B24" s="322" t="s">
        <v>7</v>
      </c>
      <c r="C24" s="14">
        <v>1</v>
      </c>
      <c r="D24" s="52">
        <f>'BP Table-do not use'!D24</f>
        <v>18.78</v>
      </c>
      <c r="E24" s="114">
        <f>'BP Table-do not use'!E24</f>
        <v>10</v>
      </c>
      <c r="F24" s="130">
        <f>'BP Table-do not use'!F24</f>
        <v>15</v>
      </c>
      <c r="G24" s="131">
        <f>'BP Table-do not use'!G24</f>
        <v>0</v>
      </c>
      <c r="H24" s="311">
        <f t="shared" si="1"/>
        <v>25</v>
      </c>
      <c r="I24" s="337">
        <f t="shared" si="3"/>
        <v>25</v>
      </c>
      <c r="J24" s="312">
        <f>'BP Table-do not use'!J24</f>
        <v>37.93</v>
      </c>
      <c r="K24" s="20">
        <f t="shared" si="2"/>
        <v>12.93</v>
      </c>
      <c r="L24" s="375">
        <f t="shared" si="0"/>
        <v>0.51719999999999999</v>
      </c>
      <c r="M24" s="279"/>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s="3" customFormat="1" ht="16.2" customHeight="1" x14ac:dyDescent="0.35">
      <c r="A25" s="321" t="s">
        <v>41</v>
      </c>
      <c r="B25" s="322" t="s">
        <v>34</v>
      </c>
      <c r="C25" s="14">
        <v>1</v>
      </c>
      <c r="D25" s="52">
        <f>'BP Table-do not use'!D25</f>
        <v>38.014525999999996</v>
      </c>
      <c r="E25" s="114">
        <f>'BP Table-do not use'!E25</f>
        <v>43</v>
      </c>
      <c r="F25" s="130">
        <f>'BP Table-do not use'!F25</f>
        <v>0</v>
      </c>
      <c r="G25" s="131">
        <f>'BP Table-do not use'!G25</f>
        <v>3</v>
      </c>
      <c r="H25" s="311">
        <f t="shared" si="1"/>
        <v>43</v>
      </c>
      <c r="I25" s="337">
        <f t="shared" si="3"/>
        <v>46</v>
      </c>
      <c r="J25" s="312">
        <f>'BP Table-do not use'!J25</f>
        <v>48.5</v>
      </c>
      <c r="K25" s="20">
        <f t="shared" si="2"/>
        <v>5.5</v>
      </c>
      <c r="L25" s="375">
        <f t="shared" si="0"/>
        <v>0.12790697674418605</v>
      </c>
      <c r="M25" s="279"/>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s="3" customFormat="1" ht="16.2" customHeight="1" x14ac:dyDescent="0.35">
      <c r="A26" s="321" t="s">
        <v>83</v>
      </c>
      <c r="B26" s="322" t="s">
        <v>34</v>
      </c>
      <c r="C26" s="14">
        <v>1</v>
      </c>
      <c r="D26" s="52">
        <f>'BP Table-do not use'!D26</f>
        <v>48.5</v>
      </c>
      <c r="E26" s="114">
        <f>'BP Table-do not use'!E26</f>
        <v>53.5</v>
      </c>
      <c r="F26" s="130">
        <f>'BP Table-do not use'!F26</f>
        <v>0</v>
      </c>
      <c r="G26" s="131">
        <f>'BP Table-do not use'!G26</f>
        <v>2</v>
      </c>
      <c r="H26" s="311">
        <f>SUM(E26:F26)</f>
        <v>53.5</v>
      </c>
      <c r="I26" s="337">
        <f>SUM(E26:G26)</f>
        <v>55.5</v>
      </c>
      <c r="J26" s="312">
        <f>'BP Table-do not use'!J26</f>
        <v>60.5</v>
      </c>
      <c r="K26" s="20">
        <f>J26-H26</f>
        <v>7</v>
      </c>
      <c r="L26" s="375">
        <f t="shared" si="0"/>
        <v>0.13084112149532709</v>
      </c>
      <c r="M26" s="279"/>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s="3" customFormat="1" ht="16.2" customHeight="1" x14ac:dyDescent="0.35">
      <c r="A27" s="321" t="s">
        <v>14</v>
      </c>
      <c r="B27" s="322" t="s">
        <v>34</v>
      </c>
      <c r="C27" s="14">
        <v>1</v>
      </c>
      <c r="D27" s="52">
        <f>'BP Table-do not use'!D27</f>
        <v>51.519632000000001</v>
      </c>
      <c r="E27" s="114">
        <f>'BP Table-do not use'!E27</f>
        <v>55.5</v>
      </c>
      <c r="F27" s="130">
        <f>'BP Table-do not use'!F27</f>
        <v>0</v>
      </c>
      <c r="G27" s="131">
        <f>'BP Table-do not use'!G27</f>
        <v>0</v>
      </c>
      <c r="H27" s="311">
        <f t="shared" si="1"/>
        <v>55.5</v>
      </c>
      <c r="I27" s="337">
        <f t="shared" si="3"/>
        <v>55.5</v>
      </c>
      <c r="J27" s="312">
        <f>'BP Table-do not use'!J27</f>
        <v>70.5</v>
      </c>
      <c r="K27" s="20">
        <f t="shared" si="2"/>
        <v>15</v>
      </c>
      <c r="L27" s="375">
        <f t="shared" si="0"/>
        <v>0.27027027027027029</v>
      </c>
      <c r="M27" s="279"/>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s="3" customFormat="1" ht="16.2" customHeight="1" x14ac:dyDescent="0.35">
      <c r="A28" s="321" t="s">
        <v>42</v>
      </c>
      <c r="B28" s="322" t="s">
        <v>7</v>
      </c>
      <c r="C28" s="14">
        <v>1</v>
      </c>
      <c r="D28" s="52">
        <f>'BP Table-do not use'!D28</f>
        <v>0.72093099999999999</v>
      </c>
      <c r="E28" s="114">
        <f>'BP Table-do not use'!E28</f>
        <v>10</v>
      </c>
      <c r="F28" s="130">
        <f>'BP Table-do not use'!F28</f>
        <v>0</v>
      </c>
      <c r="G28" s="131">
        <f>'BP Table-do not use'!G28</f>
        <v>0</v>
      </c>
      <c r="H28" s="311">
        <f t="shared" si="1"/>
        <v>10</v>
      </c>
      <c r="I28" s="337">
        <f t="shared" si="3"/>
        <v>10</v>
      </c>
      <c r="J28" s="312">
        <f>'BP Table-do not use'!J28</f>
        <v>30</v>
      </c>
      <c r="K28" s="20">
        <f t="shared" si="2"/>
        <v>20</v>
      </c>
      <c r="L28" s="375">
        <f t="shared" si="0"/>
        <v>2</v>
      </c>
      <c r="M28" s="279"/>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s="3" customFormat="1" ht="16.2" customHeight="1" x14ac:dyDescent="0.35">
      <c r="A29" s="321" t="s">
        <v>43</v>
      </c>
      <c r="B29" s="322" t="s">
        <v>7</v>
      </c>
      <c r="C29" s="14">
        <v>1</v>
      </c>
      <c r="D29" s="52">
        <f>'BP Table-do not use'!D29</f>
        <v>9.73</v>
      </c>
      <c r="E29" s="114">
        <f>'BP Table-do not use'!E29</f>
        <v>12.5</v>
      </c>
      <c r="F29" s="130">
        <f>'BP Table-do not use'!F29</f>
        <v>0</v>
      </c>
      <c r="G29" s="131">
        <f>'BP Table-do not use'!G29</f>
        <v>0</v>
      </c>
      <c r="H29" s="311">
        <f t="shared" si="1"/>
        <v>12.5</v>
      </c>
      <c r="I29" s="337">
        <f t="shared" si="3"/>
        <v>12.5</v>
      </c>
      <c r="J29" s="312">
        <f>'BP Table-do not use'!J29</f>
        <v>32.5</v>
      </c>
      <c r="K29" s="20">
        <f t="shared" si="2"/>
        <v>20</v>
      </c>
      <c r="L29" s="375">
        <f t="shared" si="0"/>
        <v>1.6</v>
      </c>
      <c r="M29" s="279"/>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s="3" customFormat="1" ht="16.2" customHeight="1" x14ac:dyDescent="0.35">
      <c r="A30" s="321" t="s">
        <v>132</v>
      </c>
      <c r="B30" s="322" t="s">
        <v>34</v>
      </c>
      <c r="C30" s="14">
        <v>1</v>
      </c>
      <c r="D30" s="52">
        <f>'BP Table-do not use'!D30</f>
        <v>243.7</v>
      </c>
      <c r="E30" s="114">
        <f>'BP Table-do not use'!E30</f>
        <v>144.41</v>
      </c>
      <c r="F30" s="130">
        <f>'BP Table-do not use'!F30</f>
        <v>0</v>
      </c>
      <c r="G30" s="131">
        <f>'BP Table-do not use'!G30</f>
        <v>0</v>
      </c>
      <c r="H30" s="311" t="s">
        <v>85</v>
      </c>
      <c r="I30" s="337" t="s">
        <v>85</v>
      </c>
      <c r="J30" s="312">
        <f>'BP Table-do not use'!J30</f>
        <v>119.15</v>
      </c>
      <c r="K30" s="20" t="s">
        <v>90</v>
      </c>
      <c r="L30" s="375" t="s">
        <v>90</v>
      </c>
      <c r="M30" s="279"/>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s="3" customFormat="1" ht="16.2" customHeight="1" x14ac:dyDescent="0.35">
      <c r="A31" s="321" t="s">
        <v>61</v>
      </c>
      <c r="B31" s="322" t="s">
        <v>7</v>
      </c>
      <c r="C31" s="14">
        <v>1</v>
      </c>
      <c r="D31" s="52">
        <f>'BP Table-do not use'!D31</f>
        <v>32.47</v>
      </c>
      <c r="E31" s="114">
        <f>'BP Table-do not use'!E31</f>
        <v>30</v>
      </c>
      <c r="F31" s="130">
        <f>'BP Table-do not use'!F31</f>
        <v>0</v>
      </c>
      <c r="G31" s="131">
        <f>'BP Table-do not use'!G31</f>
        <v>0</v>
      </c>
      <c r="H31" s="311">
        <f t="shared" si="1"/>
        <v>30</v>
      </c>
      <c r="I31" s="337">
        <f t="shared" si="3"/>
        <v>30</v>
      </c>
      <c r="J31" s="312">
        <f>'BP Table-do not use'!J31</f>
        <v>49.1</v>
      </c>
      <c r="K31" s="20">
        <f t="shared" si="2"/>
        <v>19.100000000000001</v>
      </c>
      <c r="L31" s="375">
        <f t="shared" si="0"/>
        <v>0.63666666666666671</v>
      </c>
      <c r="M31" s="279"/>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s="3" customFormat="1" ht="16.2" customHeight="1" x14ac:dyDescent="0.35">
      <c r="A32" s="321" t="s">
        <v>15</v>
      </c>
      <c r="B32" s="322" t="s">
        <v>7</v>
      </c>
      <c r="C32" s="14">
        <v>1</v>
      </c>
      <c r="D32" s="52">
        <f>'BP Table-do not use'!D32</f>
        <v>8.01</v>
      </c>
      <c r="E32" s="114">
        <f>'BP Table-do not use'!E32</f>
        <v>8</v>
      </c>
      <c r="F32" s="130">
        <f>'BP Table-do not use'!F32</f>
        <v>0</v>
      </c>
      <c r="G32" s="131">
        <f>'BP Table-do not use'!G32</f>
        <v>0</v>
      </c>
      <c r="H32" s="311">
        <f>SUM(E32:F32)</f>
        <v>8</v>
      </c>
      <c r="I32" s="337">
        <f t="shared" si="3"/>
        <v>8</v>
      </c>
      <c r="J32" s="312">
        <f>'BP Table-do not use'!J32</f>
        <v>18.059999999999999</v>
      </c>
      <c r="K32" s="20">
        <f t="shared" si="2"/>
        <v>10.059999999999999</v>
      </c>
      <c r="L32" s="375">
        <f t="shared" si="0"/>
        <v>1.2574999999999998</v>
      </c>
      <c r="M32" s="279"/>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s="3" customFormat="1" ht="16.2" customHeight="1" x14ac:dyDescent="0.35">
      <c r="A33" s="321" t="s">
        <v>46</v>
      </c>
      <c r="B33" s="322" t="s">
        <v>7</v>
      </c>
      <c r="C33" s="14">
        <v>1</v>
      </c>
      <c r="D33" s="52">
        <v>1.49</v>
      </c>
      <c r="E33" s="114">
        <f>'BP Table-do not use'!E33</f>
        <v>1.5</v>
      </c>
      <c r="F33" s="130">
        <v>1.5</v>
      </c>
      <c r="G33" s="131">
        <f>'BP Table-do not use'!G33</f>
        <v>0</v>
      </c>
      <c r="H33" s="311">
        <f t="shared" si="1"/>
        <v>3</v>
      </c>
      <c r="I33" s="337">
        <f t="shared" si="3"/>
        <v>3</v>
      </c>
      <c r="J33" s="312">
        <v>6</v>
      </c>
      <c r="K33" s="20">
        <f t="shared" si="2"/>
        <v>3</v>
      </c>
      <c r="L33" s="375">
        <f t="shared" si="0"/>
        <v>1</v>
      </c>
      <c r="M33" s="279"/>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s="3" customFormat="1" ht="16.2" customHeight="1" x14ac:dyDescent="0.35">
      <c r="A34" s="321" t="s">
        <v>16</v>
      </c>
      <c r="B34" s="322" t="s">
        <v>7</v>
      </c>
      <c r="C34" s="14">
        <v>1</v>
      </c>
      <c r="D34" s="52">
        <v>1.5</v>
      </c>
      <c r="E34" s="114">
        <f>'BP Table-do not use'!E34</f>
        <v>1.5</v>
      </c>
      <c r="F34" s="130">
        <v>0</v>
      </c>
      <c r="G34" s="131">
        <f>'BP Table-do not use'!G34</f>
        <v>0</v>
      </c>
      <c r="H34" s="311">
        <f t="shared" si="1"/>
        <v>1.5</v>
      </c>
      <c r="I34" s="337">
        <f t="shared" si="3"/>
        <v>1.5</v>
      </c>
      <c r="J34" s="312">
        <v>2.73</v>
      </c>
      <c r="K34" s="20">
        <f t="shared" si="2"/>
        <v>1.23</v>
      </c>
      <c r="L34" s="375">
        <f t="shared" si="0"/>
        <v>0.82</v>
      </c>
      <c r="M34" s="279"/>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s="3" customFormat="1" ht="16.2" customHeight="1" x14ac:dyDescent="0.35">
      <c r="A35" s="323" t="s">
        <v>17</v>
      </c>
      <c r="B35" s="324" t="s">
        <v>34</v>
      </c>
      <c r="C35" s="231">
        <v>1</v>
      </c>
      <c r="D35" s="325">
        <f>'BP Table-do not use'!D35</f>
        <v>17.503855999999999</v>
      </c>
      <c r="E35" s="313">
        <f>'BP Table-do not use'!E35</f>
        <v>20</v>
      </c>
      <c r="F35" s="314">
        <f>'BP Table-do not use'!F35</f>
        <v>0</v>
      </c>
      <c r="G35" s="315">
        <f>'BP Table-do not use'!G35</f>
        <v>6</v>
      </c>
      <c r="H35" s="316">
        <f t="shared" si="1"/>
        <v>20</v>
      </c>
      <c r="I35" s="356">
        <f t="shared" si="3"/>
        <v>26</v>
      </c>
      <c r="J35" s="317">
        <f>'BP Table-do not use'!J35</f>
        <v>23</v>
      </c>
      <c r="K35" s="256">
        <f t="shared" si="2"/>
        <v>3</v>
      </c>
      <c r="L35" s="378">
        <f t="shared" si="0"/>
        <v>0.15</v>
      </c>
      <c r="M35" s="279"/>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s="3" customFormat="1" ht="15.6" customHeight="1" thickBot="1" x14ac:dyDescent="0.4">
      <c r="A36" s="342" t="s">
        <v>18</v>
      </c>
      <c r="B36" s="326"/>
      <c r="C36" s="221"/>
      <c r="D36" s="222">
        <f>SUM(D9:D35)</f>
        <v>658.20419500000003</v>
      </c>
      <c r="E36" s="223">
        <f>SUM(E9:E35)</f>
        <v>640.86</v>
      </c>
      <c r="F36" s="224">
        <f t="shared" ref="F36:G36" si="4">SUM(F9:F35)</f>
        <v>27.32</v>
      </c>
      <c r="G36" s="225">
        <f t="shared" si="4"/>
        <v>40</v>
      </c>
      <c r="H36" s="366">
        <f>SUM(H9:H35)</f>
        <v>523.77</v>
      </c>
      <c r="I36" s="357">
        <f>SUM(I9:I35)</f>
        <v>563.77</v>
      </c>
      <c r="J36" s="287">
        <f>SUM(J9:J35)</f>
        <v>837.42</v>
      </c>
      <c r="K36" s="223">
        <f>SUM(K9:K35)</f>
        <v>194.49999999999997</v>
      </c>
      <c r="L36" s="377">
        <f>K36/H36</f>
        <v>0.37134620157702802</v>
      </c>
      <c r="M36" s="280"/>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s="3" customFormat="1" ht="16.2" customHeight="1" x14ac:dyDescent="0.35">
      <c r="A37" s="343" t="s">
        <v>19</v>
      </c>
      <c r="B37" s="328"/>
      <c r="C37" s="14"/>
      <c r="D37" s="20"/>
      <c r="E37" s="116"/>
      <c r="F37" s="134"/>
      <c r="G37" s="135"/>
      <c r="H37" s="367"/>
      <c r="I37" s="329"/>
      <c r="J37" s="20"/>
      <c r="K37" s="330"/>
      <c r="L37" s="288"/>
      <c r="M37" s="28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s="3" customFormat="1" ht="16.2" customHeight="1" thickBot="1" x14ac:dyDescent="0.4">
      <c r="A38" s="321" t="s">
        <v>20</v>
      </c>
      <c r="B38" s="322" t="s">
        <v>7</v>
      </c>
      <c r="C38" s="14">
        <v>1</v>
      </c>
      <c r="D38" s="20">
        <f>'BP Table-do not use'!D38</f>
        <v>215.06</v>
      </c>
      <c r="E38" s="116">
        <f>'BP Table-do not use'!E38</f>
        <v>205</v>
      </c>
      <c r="F38" s="130">
        <f>'BP Table-do not use'!F38</f>
        <v>50</v>
      </c>
      <c r="G38" s="131">
        <f>'BP Table-do not use'!G38</f>
        <v>0</v>
      </c>
      <c r="H38" s="368">
        <f t="shared" ref="H38" si="5">SUM(E38:F38)</f>
        <v>255</v>
      </c>
      <c r="I38" s="332">
        <f t="shared" ref="I38" si="6">SUM(E38:G38)</f>
        <v>255</v>
      </c>
      <c r="J38" s="284">
        <f>'BP Table-do not use'!J38</f>
        <v>280.68</v>
      </c>
      <c r="K38" s="333">
        <f t="shared" ref="K38:K52" si="7">J38-H38</f>
        <v>25.680000000000007</v>
      </c>
      <c r="L38" s="375">
        <f t="shared" ref="L38:L50" si="8">IF(H38=0,"N/A",K38/H38)</f>
        <v>0.1007058823529412</v>
      </c>
      <c r="M38" s="279"/>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s="3" customFormat="1" ht="16.2" customHeight="1" thickBot="1" x14ac:dyDescent="0.4">
      <c r="A39" s="344" t="s">
        <v>21</v>
      </c>
      <c r="B39" s="334"/>
      <c r="C39" s="24"/>
      <c r="D39" s="26">
        <f>SUM(D38)</f>
        <v>215.06</v>
      </c>
      <c r="E39" s="115">
        <f>SUM(E38)</f>
        <v>205</v>
      </c>
      <c r="F39" s="132">
        <f t="shared" ref="F39:H39" si="9">SUM(F38)</f>
        <v>50</v>
      </c>
      <c r="G39" s="133">
        <f t="shared" si="9"/>
        <v>0</v>
      </c>
      <c r="H39" s="369">
        <f t="shared" si="9"/>
        <v>255</v>
      </c>
      <c r="I39" s="335">
        <f>SUM(I38)</f>
        <v>255</v>
      </c>
      <c r="J39" s="26">
        <f>SUM(J38)</f>
        <v>280.68</v>
      </c>
      <c r="K39" s="115">
        <f t="shared" si="7"/>
        <v>25.680000000000007</v>
      </c>
      <c r="L39" s="372">
        <f t="shared" si="8"/>
        <v>0.1007058823529412</v>
      </c>
      <c r="M39" s="280"/>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s="3" customFormat="1" ht="16.2" customHeight="1" x14ac:dyDescent="0.35">
      <c r="A40" s="343" t="s">
        <v>22</v>
      </c>
      <c r="B40" s="328"/>
      <c r="C40" s="14"/>
      <c r="D40" s="20"/>
      <c r="E40" s="116"/>
      <c r="F40" s="134"/>
      <c r="G40" s="135"/>
      <c r="H40" s="367"/>
      <c r="I40" s="329"/>
      <c r="J40" s="20"/>
      <c r="K40" s="336" t="s">
        <v>30</v>
      </c>
      <c r="L40" s="289" t="s">
        <v>30</v>
      </c>
      <c r="M40" s="279"/>
      <c r="N40" s="296" t="s">
        <v>118</v>
      </c>
      <c r="O40" s="297" t="s">
        <v>119</v>
      </c>
      <c r="P40" s="298" t="s">
        <v>120</v>
      </c>
      <c r="Q40" s="299" t="s">
        <v>121</v>
      </c>
      <c r="R40" s="299" t="s">
        <v>125</v>
      </c>
      <c r="S40" s="2"/>
      <c r="T40" s="2"/>
      <c r="U40" s="2"/>
      <c r="V40" s="2"/>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s="3" customFormat="1" ht="16.2" customHeight="1" x14ac:dyDescent="0.35">
      <c r="A41" s="321" t="s">
        <v>24</v>
      </c>
      <c r="B41" s="322" t="s">
        <v>47</v>
      </c>
      <c r="C41" s="14">
        <v>0.61160000000000003</v>
      </c>
      <c r="D41" s="20">
        <v>14.794604000000001</v>
      </c>
      <c r="E41" s="116">
        <v>13.1494</v>
      </c>
      <c r="F41" s="134">
        <v>1.8348</v>
      </c>
      <c r="G41" s="135">
        <v>0</v>
      </c>
      <c r="H41" s="370">
        <f t="shared" ref="H41:H52" si="10">SUM(E41:F41)</f>
        <v>14.9842</v>
      </c>
      <c r="I41" s="332">
        <f t="shared" ref="I41:I52" si="11">SUM(E41:G41)</f>
        <v>14.9842</v>
      </c>
      <c r="J41" s="20">
        <v>14.984200000000001</v>
      </c>
      <c r="K41" s="338">
        <f>J41-H41</f>
        <v>0</v>
      </c>
      <c r="L41" s="375">
        <f t="shared" si="8"/>
        <v>0</v>
      </c>
      <c r="M41" s="279"/>
      <c r="N41" s="254">
        <v>24.19</v>
      </c>
      <c r="O41" s="254">
        <v>21.5</v>
      </c>
      <c r="P41" s="254">
        <v>3</v>
      </c>
      <c r="Q41" s="254">
        <v>0</v>
      </c>
      <c r="R41" s="255">
        <v>24.5</v>
      </c>
      <c r="S41" s="248"/>
      <c r="T41" s="248"/>
      <c r="U41" s="2"/>
      <c r="V41" s="2"/>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s="3" customFormat="1" ht="16.2" customHeight="1" x14ac:dyDescent="0.35">
      <c r="A42" s="321" t="s">
        <v>25</v>
      </c>
      <c r="B42" s="322" t="s">
        <v>7</v>
      </c>
      <c r="C42" s="14">
        <v>0.58750000000000002</v>
      </c>
      <c r="D42" s="20">
        <v>11.421000000000001</v>
      </c>
      <c r="E42" s="116">
        <v>12.3375</v>
      </c>
      <c r="F42" s="134">
        <v>0</v>
      </c>
      <c r="G42" s="135">
        <v>0</v>
      </c>
      <c r="H42" s="370">
        <f t="shared" si="10"/>
        <v>12.3375</v>
      </c>
      <c r="I42" s="337">
        <f t="shared" si="11"/>
        <v>12.3375</v>
      </c>
      <c r="J42" s="20">
        <v>12.3375</v>
      </c>
      <c r="K42" s="339">
        <f>J42-H42</f>
        <v>0</v>
      </c>
      <c r="L42" s="375">
        <f t="shared" si="8"/>
        <v>0</v>
      </c>
      <c r="M42" s="279"/>
      <c r="N42" s="254">
        <v>19.440000000000001</v>
      </c>
      <c r="O42" s="254">
        <v>21</v>
      </c>
      <c r="P42" s="254">
        <v>0</v>
      </c>
      <c r="Q42" s="254">
        <v>0</v>
      </c>
      <c r="R42" s="255">
        <v>21</v>
      </c>
      <c r="S42" s="248"/>
      <c r="T42" s="248"/>
      <c r="U42" s="2"/>
      <c r="V42" s="2"/>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s="3" customFormat="1" ht="16.2" customHeight="1" x14ac:dyDescent="0.35">
      <c r="A43" s="321" t="s">
        <v>26</v>
      </c>
      <c r="B43" s="322" t="s">
        <v>34</v>
      </c>
      <c r="C43" s="14">
        <v>0.68440000000000001</v>
      </c>
      <c r="D43" s="20">
        <v>67.413399999999996</v>
      </c>
      <c r="E43" s="116">
        <v>68.850639999999999</v>
      </c>
      <c r="F43" s="134">
        <v>0</v>
      </c>
      <c r="G43" s="135">
        <v>7.4599600000000006</v>
      </c>
      <c r="H43" s="370">
        <f t="shared" si="10"/>
        <v>68.850639999999999</v>
      </c>
      <c r="I43" s="337">
        <f t="shared" si="11"/>
        <v>76.310599999999994</v>
      </c>
      <c r="J43" s="20">
        <v>68.097800000000007</v>
      </c>
      <c r="K43" s="339">
        <f t="shared" si="7"/>
        <v>-0.75283999999999196</v>
      </c>
      <c r="L43" s="375">
        <f t="shared" si="8"/>
        <v>-1.0934393638170857E-2</v>
      </c>
      <c r="M43" s="279"/>
      <c r="N43" s="254">
        <v>98.5</v>
      </c>
      <c r="O43" s="254">
        <v>100.6</v>
      </c>
      <c r="P43" s="254">
        <v>0</v>
      </c>
      <c r="Q43" s="254">
        <v>10.9</v>
      </c>
      <c r="R43" s="255">
        <v>99.5</v>
      </c>
      <c r="S43" s="248"/>
      <c r="T43" s="248"/>
      <c r="U43" s="2"/>
      <c r="V43" s="2"/>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s="3" customFormat="1" ht="16.2" customHeight="1" x14ac:dyDescent="0.35">
      <c r="A44" s="321" t="s">
        <v>48</v>
      </c>
      <c r="B44" s="322" t="s">
        <v>34</v>
      </c>
      <c r="C44" s="14">
        <v>0.71879999999999999</v>
      </c>
      <c r="D44" s="20">
        <v>58.143732</v>
      </c>
      <c r="E44" s="116">
        <v>59.595707999999995</v>
      </c>
      <c r="F44" s="134">
        <v>0</v>
      </c>
      <c r="G44" s="135">
        <v>0</v>
      </c>
      <c r="H44" s="370">
        <f t="shared" si="10"/>
        <v>59.595707999999995</v>
      </c>
      <c r="I44" s="337">
        <f t="shared" si="11"/>
        <v>59.595707999999995</v>
      </c>
      <c r="J44" s="20">
        <v>71.836872</v>
      </c>
      <c r="K44" s="339">
        <f t="shared" si="7"/>
        <v>12.241164000000005</v>
      </c>
      <c r="L44" s="375">
        <f t="shared" si="8"/>
        <v>0.20540344952357989</v>
      </c>
      <c r="M44" s="279"/>
      <c r="N44" s="254">
        <v>80.89</v>
      </c>
      <c r="O44" s="254">
        <v>82.91</v>
      </c>
      <c r="P44" s="254">
        <v>0</v>
      </c>
      <c r="Q44" s="254">
        <v>0</v>
      </c>
      <c r="R44" s="255">
        <v>99.94</v>
      </c>
      <c r="S44" s="248"/>
      <c r="T44" s="248"/>
      <c r="U44" s="2"/>
      <c r="V44" s="2"/>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s="3" customFormat="1" ht="16.2" customHeight="1" x14ac:dyDescent="0.35">
      <c r="A45" s="321" t="s">
        <v>49</v>
      </c>
      <c r="B45" s="322" t="s">
        <v>47</v>
      </c>
      <c r="C45" s="14">
        <v>0.54669999999999996</v>
      </c>
      <c r="D45" s="20">
        <v>220.54971399999999</v>
      </c>
      <c r="E45" s="116">
        <v>234.24454900000001</v>
      </c>
      <c r="F45" s="134">
        <v>0</v>
      </c>
      <c r="G45" s="135">
        <v>0</v>
      </c>
      <c r="H45" s="145">
        <f t="shared" si="10"/>
        <v>234.24454900000001</v>
      </c>
      <c r="I45" s="121">
        <f t="shared" si="11"/>
        <v>234.24454900000001</v>
      </c>
      <c r="J45" s="20">
        <v>207.80067</v>
      </c>
      <c r="K45" s="339">
        <f t="shared" si="7"/>
        <v>-26.44387900000001</v>
      </c>
      <c r="L45" s="375">
        <f t="shared" si="8"/>
        <v>-0.11289005064531943</v>
      </c>
      <c r="M45" s="279"/>
      <c r="N45" s="254">
        <v>403.42</v>
      </c>
      <c r="O45" s="254">
        <v>428.47</v>
      </c>
      <c r="P45" s="254">
        <v>0</v>
      </c>
      <c r="Q45" s="254">
        <v>0</v>
      </c>
      <c r="R45" s="255">
        <v>380.1</v>
      </c>
      <c r="S45" s="248"/>
      <c r="T45" s="248"/>
      <c r="U45" s="2"/>
      <c r="V45" s="2"/>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s="3" customFormat="1" ht="16.2" customHeight="1" x14ac:dyDescent="0.35">
      <c r="A46" s="321" t="s">
        <v>27</v>
      </c>
      <c r="B46" s="322" t="s">
        <v>34</v>
      </c>
      <c r="C46" s="14">
        <v>0.67700000000000005</v>
      </c>
      <c r="D46" s="20">
        <v>196.33677</v>
      </c>
      <c r="E46" s="116">
        <v>157.74100000000001</v>
      </c>
      <c r="F46" s="134">
        <v>62.284000000000006</v>
      </c>
      <c r="G46" s="135">
        <v>0</v>
      </c>
      <c r="H46" s="145">
        <f t="shared" si="10"/>
        <v>220.02500000000003</v>
      </c>
      <c r="I46" s="121">
        <f t="shared" si="11"/>
        <v>220.02500000000003</v>
      </c>
      <c r="J46" s="20">
        <v>257.47664000000003</v>
      </c>
      <c r="K46" s="339">
        <f t="shared" si="7"/>
        <v>37.451639999999998</v>
      </c>
      <c r="L46" s="375">
        <f t="shared" si="8"/>
        <v>0.17021538461538457</v>
      </c>
      <c r="M46" s="279"/>
      <c r="N46" s="254">
        <v>290.01</v>
      </c>
      <c r="O46" s="254">
        <v>233</v>
      </c>
      <c r="P46" s="254">
        <v>92</v>
      </c>
      <c r="Q46" s="254">
        <v>0</v>
      </c>
      <c r="R46" s="255">
        <v>380.32</v>
      </c>
      <c r="S46" s="248"/>
      <c r="T46" s="248"/>
      <c r="U46" s="2"/>
      <c r="V46" s="2"/>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s="3" customFormat="1" ht="16.2" customHeight="1" x14ac:dyDescent="0.35">
      <c r="A47" s="321" t="s">
        <v>133</v>
      </c>
      <c r="B47" s="322" t="s">
        <v>34</v>
      </c>
      <c r="C47" s="14">
        <v>0.72299999999999998</v>
      </c>
      <c r="D47" s="20" t="s">
        <v>63</v>
      </c>
      <c r="E47" s="116" t="s">
        <v>124</v>
      </c>
      <c r="F47" s="134">
        <v>0</v>
      </c>
      <c r="G47" s="135">
        <v>0</v>
      </c>
      <c r="H47" s="145" t="s">
        <v>124</v>
      </c>
      <c r="I47" s="121" t="s">
        <v>124</v>
      </c>
      <c r="J47" s="121" t="s">
        <v>88</v>
      </c>
      <c r="K47" s="339" t="s">
        <v>90</v>
      </c>
      <c r="L47" s="376" t="s">
        <v>90</v>
      </c>
      <c r="M47" s="279"/>
      <c r="N47" s="300">
        <v>34.79</v>
      </c>
      <c r="O47" s="300">
        <v>48.122999999999998</v>
      </c>
      <c r="P47" s="300">
        <v>0</v>
      </c>
      <c r="Q47" s="300">
        <v>0</v>
      </c>
      <c r="R47" s="301">
        <v>39.71</v>
      </c>
      <c r="S47" s="248"/>
      <c r="T47" s="248"/>
      <c r="U47" s="2"/>
      <c r="V47" s="2"/>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s="3" customFormat="1" ht="16.2" customHeight="1" x14ac:dyDescent="0.35">
      <c r="A48" s="321" t="s">
        <v>28</v>
      </c>
      <c r="B48" s="322" t="s">
        <v>47</v>
      </c>
      <c r="C48" s="14">
        <v>0.74809999999999999</v>
      </c>
      <c r="D48" s="20">
        <v>71.967219999999998</v>
      </c>
      <c r="E48" s="116">
        <v>77.054299999999998</v>
      </c>
      <c r="F48" s="134">
        <v>0</v>
      </c>
      <c r="G48" s="135">
        <v>24.014009999999999</v>
      </c>
      <c r="H48" s="145">
        <f t="shared" si="10"/>
        <v>77.054299999999998</v>
      </c>
      <c r="I48" s="121">
        <f t="shared" si="11"/>
        <v>101.06831</v>
      </c>
      <c r="J48" s="20">
        <v>80.907015000000001</v>
      </c>
      <c r="K48" s="339">
        <f t="shared" si="7"/>
        <v>3.8527150000000034</v>
      </c>
      <c r="L48" s="375">
        <f t="shared" si="8"/>
        <v>5.0000000000000044E-2</v>
      </c>
      <c r="M48" s="279"/>
      <c r="N48" s="254">
        <v>96.2</v>
      </c>
      <c r="O48" s="254">
        <v>103</v>
      </c>
      <c r="P48" s="254">
        <v>0</v>
      </c>
      <c r="Q48" s="254">
        <v>32.1</v>
      </c>
      <c r="R48" s="255">
        <v>108.15</v>
      </c>
      <c r="S48" s="248"/>
      <c r="T48" s="248"/>
      <c r="U48" s="2"/>
      <c r="V48" s="2"/>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s="3" customFormat="1" ht="16.2" customHeight="1" x14ac:dyDescent="0.35">
      <c r="A49" s="321" t="s">
        <v>29</v>
      </c>
      <c r="B49" s="322" t="s">
        <v>7</v>
      </c>
      <c r="C49" s="340">
        <v>0.58479999999999999</v>
      </c>
      <c r="D49" s="20">
        <v>4.4269360000000004</v>
      </c>
      <c r="E49" s="116">
        <v>7.0175999999999998</v>
      </c>
      <c r="F49" s="134">
        <v>0</v>
      </c>
      <c r="G49" s="135">
        <v>0</v>
      </c>
      <c r="H49" s="145">
        <f t="shared" si="10"/>
        <v>7.0175999999999998</v>
      </c>
      <c r="I49" s="121">
        <f t="shared" si="11"/>
        <v>7.0175999999999998</v>
      </c>
      <c r="J49" s="20">
        <v>7.0175999999999998</v>
      </c>
      <c r="K49" s="339">
        <f t="shared" si="7"/>
        <v>0</v>
      </c>
      <c r="L49" s="375">
        <f t="shared" si="8"/>
        <v>0</v>
      </c>
      <c r="M49" s="279"/>
      <c r="N49" s="254">
        <v>7.57</v>
      </c>
      <c r="O49" s="254">
        <v>12</v>
      </c>
      <c r="P49" s="254">
        <v>0</v>
      </c>
      <c r="Q49" s="254">
        <v>0</v>
      </c>
      <c r="R49" s="255">
        <v>12</v>
      </c>
      <c r="S49" s="248"/>
      <c r="T49" s="248"/>
      <c r="U49" s="2"/>
      <c r="V49" s="2"/>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s="3" customFormat="1" ht="16.2" customHeight="1" x14ac:dyDescent="0.35">
      <c r="A50" s="321" t="s">
        <v>58</v>
      </c>
      <c r="B50" s="322" t="s">
        <v>7</v>
      </c>
      <c r="C50" s="340">
        <v>0.71989999999999998</v>
      </c>
      <c r="D50" s="20">
        <v>9.2147199999999998</v>
      </c>
      <c r="E50" s="116">
        <v>5.8239909999999995</v>
      </c>
      <c r="F50" s="134">
        <v>0</v>
      </c>
      <c r="G50" s="135">
        <v>0</v>
      </c>
      <c r="H50" s="145">
        <f t="shared" si="10"/>
        <v>5.8239909999999995</v>
      </c>
      <c r="I50" s="121">
        <f t="shared" si="11"/>
        <v>5.8239909999999995</v>
      </c>
      <c r="J50" s="20">
        <v>9.5026799999999998</v>
      </c>
      <c r="K50" s="339">
        <f t="shared" si="7"/>
        <v>3.6786890000000003</v>
      </c>
      <c r="L50" s="375">
        <f t="shared" si="8"/>
        <v>0.63164400494437589</v>
      </c>
      <c r="M50" s="279"/>
      <c r="N50" s="254">
        <v>12.8</v>
      </c>
      <c r="O50" s="254">
        <v>8.09</v>
      </c>
      <c r="P50" s="254">
        <v>0</v>
      </c>
      <c r="Q50" s="254">
        <v>0</v>
      </c>
      <c r="R50" s="255">
        <v>13.2</v>
      </c>
      <c r="S50" s="248"/>
      <c r="T50" s="248"/>
      <c r="U50" s="2"/>
      <c r="V50" s="2"/>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s="3" customFormat="1" ht="16.2" customHeight="1" x14ac:dyDescent="0.35">
      <c r="A51" s="321" t="s">
        <v>59</v>
      </c>
      <c r="B51" s="322" t="s">
        <v>7</v>
      </c>
      <c r="C51" s="340">
        <v>0.62580000000000002</v>
      </c>
      <c r="D51" s="20">
        <v>50.426963999999998</v>
      </c>
      <c r="E51" s="116">
        <v>50.001420000000003</v>
      </c>
      <c r="F51" s="134">
        <v>0</v>
      </c>
      <c r="G51" s="135">
        <v>0</v>
      </c>
      <c r="H51" s="145">
        <f t="shared" si="10"/>
        <v>50.001420000000003</v>
      </c>
      <c r="I51" s="121">
        <f t="shared" si="11"/>
        <v>50.001420000000003</v>
      </c>
      <c r="J51" s="20">
        <v>53.067839999999997</v>
      </c>
      <c r="K51" s="339">
        <f t="shared" si="7"/>
        <v>3.0664199999999937</v>
      </c>
      <c r="L51" s="375">
        <f>IF(H51=0,"N/A",K51/H51)</f>
        <v>6.1326658322903502E-2</v>
      </c>
      <c r="M51" s="279"/>
      <c r="N51" s="254">
        <v>80.58</v>
      </c>
      <c r="O51" s="254">
        <v>79.900000000000006</v>
      </c>
      <c r="P51" s="254">
        <v>0</v>
      </c>
      <c r="Q51" s="254">
        <v>0</v>
      </c>
      <c r="R51" s="255">
        <v>84.8</v>
      </c>
      <c r="S51" s="248"/>
      <c r="T51" s="248"/>
      <c r="U51" s="2"/>
      <c r="V51" s="2"/>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s="3" customFormat="1" ht="16.2" customHeight="1" thickBot="1" x14ac:dyDescent="0.4">
      <c r="A52" s="321" t="s">
        <v>31</v>
      </c>
      <c r="B52" s="322" t="s">
        <v>34</v>
      </c>
      <c r="C52" s="340">
        <v>0.5968</v>
      </c>
      <c r="D52" s="20">
        <v>39.985599999999998</v>
      </c>
      <c r="E52" s="116">
        <v>40.5824</v>
      </c>
      <c r="F52" s="134">
        <v>0</v>
      </c>
      <c r="G52" s="135">
        <v>0.5968</v>
      </c>
      <c r="H52" s="145">
        <f t="shared" si="10"/>
        <v>40.5824</v>
      </c>
      <c r="I52" s="121">
        <f t="shared" si="11"/>
        <v>41.179200000000002</v>
      </c>
      <c r="J52" s="284">
        <v>45.953600000000002</v>
      </c>
      <c r="K52" s="339">
        <f t="shared" si="7"/>
        <v>5.3712000000000018</v>
      </c>
      <c r="L52" s="375">
        <f>IF(H52=0,"N/A",K52/H52)</f>
        <v>0.13235294117647065</v>
      </c>
      <c r="M52" s="279"/>
      <c r="N52" s="254">
        <v>67</v>
      </c>
      <c r="O52" s="254">
        <v>68</v>
      </c>
      <c r="P52" s="254">
        <v>0</v>
      </c>
      <c r="Q52" s="254">
        <v>1</v>
      </c>
      <c r="R52" s="255">
        <v>77</v>
      </c>
      <c r="S52" s="248"/>
      <c r="T52" s="248"/>
      <c r="U52" s="2"/>
      <c r="V52" s="2"/>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s="3" customFormat="1" ht="16.2" customHeight="1" thickBot="1" x14ac:dyDescent="0.4">
      <c r="A53" s="344" t="s">
        <v>32</v>
      </c>
      <c r="B53" s="334"/>
      <c r="C53" s="24"/>
      <c r="D53" s="26">
        <f>SUM(D41:D52)</f>
        <v>744.68065999999999</v>
      </c>
      <c r="E53" s="115">
        <f t="shared" ref="E53:J53" si="12">SUM(E41:E52)</f>
        <v>726.39850800000011</v>
      </c>
      <c r="F53" s="132">
        <f t="shared" si="12"/>
        <v>64.118800000000007</v>
      </c>
      <c r="G53" s="133">
        <f t="shared" si="12"/>
        <v>32.070770000000003</v>
      </c>
      <c r="H53" s="146">
        <f>SUM(H41:H52)</f>
        <v>790.51730800000007</v>
      </c>
      <c r="I53" s="122">
        <f t="shared" si="12"/>
        <v>822.58807800000011</v>
      </c>
      <c r="J53" s="26">
        <f t="shared" si="12"/>
        <v>828.98241700000017</v>
      </c>
      <c r="K53" s="115">
        <f>J53-H53</f>
        <v>38.465109000000098</v>
      </c>
      <c r="L53" s="372">
        <f t="shared" ref="L53:L55" si="13">IF(H53=0,"N/A",K53/H53)</f>
        <v>4.8658149050925137E-2</v>
      </c>
      <c r="M53" s="282"/>
      <c r="N53" s="1"/>
      <c r="O53" s="1"/>
      <c r="P53" s="1"/>
      <c r="Q53" s="1"/>
      <c r="R53" s="2"/>
      <c r="S53" s="2"/>
      <c r="T53" s="2"/>
      <c r="U53" s="2"/>
      <c r="V53" s="2"/>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s="3" customFormat="1" ht="15" hidden="1" customHeight="1" thickBot="1" x14ac:dyDescent="0.4">
      <c r="A54" s="358" t="s">
        <v>33</v>
      </c>
      <c r="B54" s="359"/>
      <c r="C54" s="360"/>
      <c r="D54" s="361">
        <f>'BP Table-do not use'!D76</f>
        <v>631.74340999999993</v>
      </c>
      <c r="E54" s="362">
        <f>'BP Table-do not use'!E76</f>
        <v>680.18141000000003</v>
      </c>
      <c r="F54" s="363">
        <f>'BP Table-do not use'!F76</f>
        <v>79.154799999999994</v>
      </c>
      <c r="G54" s="364">
        <f>'BP Table-do not use'!G76</f>
        <v>3</v>
      </c>
      <c r="H54" s="308">
        <f>'BP Table-do not use'!H76</f>
        <v>759.33621000000005</v>
      </c>
      <c r="I54" s="365">
        <f>'BP Table-do not use'!I76</f>
        <v>762.33621000000005</v>
      </c>
      <c r="J54" s="361">
        <f>'BP Table-do not use'!J76</f>
        <v>891.33365500000002</v>
      </c>
      <c r="K54" s="362">
        <f>'BP Table-do not use'!K76</f>
        <v>131.997445</v>
      </c>
      <c r="L54" s="373">
        <f t="shared" si="13"/>
        <v>0.17383267551536885</v>
      </c>
      <c r="M54" s="282"/>
      <c r="N54" s="1"/>
      <c r="O54" s="1"/>
      <c r="P54" s="1"/>
      <c r="Q54" s="1"/>
      <c r="R54" s="2"/>
      <c r="S54" s="2"/>
      <c r="T54" s="2"/>
      <c r="U54" s="2"/>
      <c r="V54" s="2"/>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ht="16.2" hidden="1" customHeight="1" thickBot="1" x14ac:dyDescent="0.4">
      <c r="A55" s="358" t="s">
        <v>137</v>
      </c>
      <c r="B55" s="359"/>
      <c r="C55" s="360"/>
      <c r="D55" s="361">
        <f>'BP Table-do not use'!D77</f>
        <v>982.8215580000001</v>
      </c>
      <c r="E55" s="362">
        <f>'BP Table-do not use'!E77</f>
        <v>881.92209799999989</v>
      </c>
      <c r="F55" s="363">
        <f>'BP Table-do not use'!F77</f>
        <v>62.284000000000006</v>
      </c>
      <c r="G55" s="364">
        <f>'BP Table-do not use'!G77</f>
        <v>61.610810000000001</v>
      </c>
      <c r="H55" s="308">
        <f>'BP Table-do not use'!H77</f>
        <v>944.20609799999988</v>
      </c>
      <c r="I55" s="365">
        <f>'BP Table-do not use'!I77</f>
        <v>1005.8169079999999</v>
      </c>
      <c r="J55" s="361">
        <f>'BP Table-do not use'!J77</f>
        <v>1032.9850899999999</v>
      </c>
      <c r="K55" s="362">
        <f>'BP Table-do not use'!K77</f>
        <v>114.03899200000005</v>
      </c>
      <c r="L55" s="373">
        <f t="shared" si="13"/>
        <v>0.12077764827144769</v>
      </c>
      <c r="M55" s="282"/>
      <c r="O55" s="47"/>
      <c r="P55" s="47"/>
      <c r="Q55" s="47"/>
      <c r="R55" s="2"/>
      <c r="S55" s="2"/>
      <c r="T55" s="2"/>
      <c r="U55" s="2"/>
      <c r="V55" s="2"/>
    </row>
    <row r="56" spans="1:84" ht="25.2" customHeight="1" thickBot="1" x14ac:dyDescent="0.4">
      <c r="A56" s="345" t="s">
        <v>134</v>
      </c>
      <c r="B56" s="346"/>
      <c r="C56" s="346"/>
      <c r="D56" s="347">
        <f>D36+D39+D53</f>
        <v>1617.944855</v>
      </c>
      <c r="E56" s="348">
        <f t="shared" ref="E56:I56" si="14">E36+E39+E53</f>
        <v>1572.2585080000001</v>
      </c>
      <c r="F56" s="349">
        <f t="shared" si="14"/>
        <v>141.43880000000001</v>
      </c>
      <c r="G56" s="350">
        <f t="shared" si="14"/>
        <v>72.07077000000001</v>
      </c>
      <c r="H56" s="371">
        <f>SUM(E56:F56)</f>
        <v>1713.6973080000002</v>
      </c>
      <c r="I56" s="351">
        <f t="shared" si="14"/>
        <v>1641.3580780000002</v>
      </c>
      <c r="J56" s="347">
        <f>J36+J39+J53</f>
        <v>1947.0824170000001</v>
      </c>
      <c r="K56" s="348">
        <f>J56-H56</f>
        <v>233.38510899999983</v>
      </c>
      <c r="L56" s="374">
        <f>IF(H56=0,"N/A",K56/H56)</f>
        <v>0.13618805836392187</v>
      </c>
      <c r="M56" s="283"/>
      <c r="R56" s="2"/>
      <c r="S56" s="2"/>
      <c r="T56" s="2"/>
      <c r="U56" s="2"/>
      <c r="V56" s="2"/>
    </row>
    <row r="57" spans="1:84" ht="17.55" customHeight="1" x14ac:dyDescent="0.35">
      <c r="A57" s="468" t="s">
        <v>116</v>
      </c>
      <c r="B57" s="468"/>
      <c r="C57" s="468"/>
      <c r="D57" s="468"/>
      <c r="E57" s="468"/>
      <c r="F57" s="468"/>
      <c r="G57" s="468"/>
      <c r="H57" s="266"/>
      <c r="I57" s="266"/>
      <c r="J57" s="266"/>
      <c r="K57" s="266"/>
      <c r="N57" s="260" t="s">
        <v>123</v>
      </c>
      <c r="O57" s="259" t="s">
        <v>119</v>
      </c>
      <c r="P57" s="257" t="s">
        <v>126</v>
      </c>
      <c r="Q57" s="258" t="s">
        <v>127</v>
      </c>
      <c r="R57" s="247" t="s">
        <v>125</v>
      </c>
      <c r="S57" s="2"/>
      <c r="T57" s="2"/>
      <c r="U57" s="2"/>
      <c r="V57" s="2"/>
    </row>
    <row r="58" spans="1:84" ht="21.6" customHeight="1" x14ac:dyDescent="0.35">
      <c r="A58" s="465" t="s">
        <v>55</v>
      </c>
      <c r="B58" s="465"/>
      <c r="C58" s="465"/>
      <c r="D58" s="465"/>
      <c r="E58" s="465"/>
      <c r="F58" s="266"/>
      <c r="G58" s="266"/>
      <c r="H58" s="266"/>
      <c r="I58" s="266"/>
      <c r="J58" s="266"/>
      <c r="K58" s="266"/>
      <c r="N58" s="270">
        <f>N41*$C$41</f>
        <v>14.794604000000001</v>
      </c>
      <c r="O58" s="271">
        <f t="shared" ref="O58:R58" si="15">O41*$C$41</f>
        <v>13.1494</v>
      </c>
      <c r="P58" s="273">
        <f t="shared" si="15"/>
        <v>1.8348</v>
      </c>
      <c r="Q58" s="306">
        <f t="shared" si="15"/>
        <v>0</v>
      </c>
      <c r="R58" s="275">
        <f t="shared" si="15"/>
        <v>14.984200000000001</v>
      </c>
      <c r="S58"/>
      <c r="T58" s="48"/>
      <c r="U58" s="48"/>
      <c r="V58" s="48"/>
      <c r="W58" s="48"/>
      <c r="X58" s="48"/>
      <c r="Y58" s="48"/>
      <c r="Z58" s="48"/>
      <c r="AA58" s="48"/>
      <c r="AB58" s="48"/>
    </row>
    <row r="59" spans="1:84" ht="15.6" customHeight="1" x14ac:dyDescent="0.35">
      <c r="A59" s="1"/>
      <c r="L59" s="48"/>
      <c r="M59" s="48"/>
      <c r="N59" s="267">
        <f>N42*$C$42</f>
        <v>11.421000000000001</v>
      </c>
      <c r="O59" s="272">
        <f>O42*$C$42</f>
        <v>12.3375</v>
      </c>
      <c r="P59" s="273">
        <f>P42*$C$42</f>
        <v>0</v>
      </c>
      <c r="Q59" s="275">
        <f>Q42*$C$42</f>
        <v>0</v>
      </c>
      <c r="R59" s="275">
        <f>R42*$C$42</f>
        <v>12.3375</v>
      </c>
      <c r="S59"/>
      <c r="T59" s="48"/>
      <c r="U59" s="48"/>
      <c r="V59" s="48"/>
      <c r="W59" s="48"/>
      <c r="X59" s="48"/>
      <c r="Y59" s="48"/>
      <c r="Z59" s="48"/>
      <c r="AA59" s="48"/>
      <c r="AB59" s="48"/>
    </row>
    <row r="60" spans="1:84" x14ac:dyDescent="0.35">
      <c r="A60" s="469" t="s">
        <v>113</v>
      </c>
      <c r="B60" s="469"/>
      <c r="C60" s="469"/>
      <c r="D60" s="469"/>
      <c r="E60" s="469"/>
      <c r="F60" s="469"/>
      <c r="G60" s="469"/>
      <c r="H60" s="469"/>
      <c r="I60" s="469"/>
      <c r="J60" s="469"/>
      <c r="K60" s="469"/>
      <c r="L60" s="216"/>
      <c r="M60" s="216"/>
      <c r="N60" s="267">
        <f>N43*$C$43</f>
        <v>67.413399999999996</v>
      </c>
      <c r="O60" s="272">
        <f t="shared" ref="O60:P60" si="16">O43*$C$43</f>
        <v>68.850639999999999</v>
      </c>
      <c r="P60" s="273">
        <f t="shared" si="16"/>
        <v>0</v>
      </c>
      <c r="Q60" s="276">
        <f>Q43*$C$43</f>
        <v>7.4599600000000006</v>
      </c>
      <c r="R60" s="276">
        <f>R43*$C$43</f>
        <v>68.097800000000007</v>
      </c>
      <c r="S60"/>
      <c r="T60" s="48"/>
      <c r="U60" s="48"/>
      <c r="V60" s="48"/>
      <c r="W60" s="48"/>
      <c r="X60" s="48"/>
      <c r="Y60" s="48"/>
      <c r="Z60" s="48"/>
      <c r="AA60" s="48"/>
      <c r="AB60" s="48"/>
    </row>
    <row r="61" spans="1:84" ht="16.2" customHeight="1" x14ac:dyDescent="0.35">
      <c r="A61" s="469" t="s">
        <v>73</v>
      </c>
      <c r="B61" s="469"/>
      <c r="C61" s="469"/>
      <c r="D61" s="469"/>
      <c r="E61" s="469"/>
      <c r="F61" s="469"/>
      <c r="G61" s="469"/>
      <c r="H61" s="469"/>
      <c r="I61" s="469"/>
      <c r="J61" s="469"/>
      <c r="K61" s="469"/>
      <c r="L61" s="216"/>
      <c r="M61" s="216"/>
      <c r="N61" s="267">
        <f>N44*$C$44</f>
        <v>58.143732</v>
      </c>
      <c r="O61" s="272">
        <f t="shared" ref="O61:Q61" si="17">O44*$C$44</f>
        <v>59.595707999999995</v>
      </c>
      <c r="P61" s="273">
        <f t="shared" si="17"/>
        <v>0</v>
      </c>
      <c r="Q61" s="275">
        <f t="shared" si="17"/>
        <v>0</v>
      </c>
      <c r="R61" s="276">
        <f>R44*$C$44</f>
        <v>71.836872</v>
      </c>
      <c r="S61"/>
      <c r="T61" s="48"/>
      <c r="U61" s="48"/>
      <c r="V61" s="48"/>
      <c r="W61" s="48"/>
      <c r="X61" s="48"/>
      <c r="Y61" s="48"/>
      <c r="Z61" s="48"/>
      <c r="AA61" s="48"/>
      <c r="AB61" s="48"/>
    </row>
    <row r="62" spans="1:84" ht="16.2" customHeight="1" x14ac:dyDescent="0.35">
      <c r="A62" s="469" t="s">
        <v>114</v>
      </c>
      <c r="B62" s="469"/>
      <c r="C62" s="469"/>
      <c r="D62" s="469"/>
      <c r="E62" s="469"/>
      <c r="F62" s="469"/>
      <c r="G62" s="469"/>
      <c r="H62" s="469"/>
      <c r="I62" s="469"/>
      <c r="J62" s="469"/>
      <c r="K62" s="469"/>
      <c r="L62" s="469"/>
      <c r="M62" s="218"/>
      <c r="N62" s="307">
        <f>N45*$C$45</f>
        <v>220.54971399999999</v>
      </c>
      <c r="O62" s="272">
        <f>O45*$C$45</f>
        <v>234.24454900000001</v>
      </c>
      <c r="P62" s="273">
        <f t="shared" ref="P62:R62" si="18">P45*$C$45</f>
        <v>0</v>
      </c>
      <c r="Q62" s="275">
        <f t="shared" si="18"/>
        <v>0</v>
      </c>
      <c r="R62" s="275">
        <f t="shared" si="18"/>
        <v>207.80067</v>
      </c>
      <c r="S62"/>
      <c r="T62" s="48"/>
      <c r="U62" s="48"/>
      <c r="V62" s="48"/>
      <c r="W62" s="48"/>
      <c r="X62" s="48"/>
      <c r="Y62" s="48"/>
      <c r="Z62" s="48"/>
      <c r="AA62" s="48"/>
      <c r="AB62" s="48"/>
    </row>
    <row r="63" spans="1:84" ht="16.2" customHeight="1" x14ac:dyDescent="0.35">
      <c r="A63" s="469" t="s">
        <v>115</v>
      </c>
      <c r="B63" s="469"/>
      <c r="C63" s="469"/>
      <c r="D63" s="469"/>
      <c r="E63" s="469"/>
      <c r="F63" s="469"/>
      <c r="G63" s="469"/>
      <c r="H63" s="469"/>
      <c r="I63" s="469"/>
      <c r="J63" s="469"/>
      <c r="K63" s="469"/>
      <c r="L63" s="469"/>
      <c r="M63" s="218"/>
      <c r="N63" s="267">
        <f>N46*$C$46</f>
        <v>196.33677</v>
      </c>
      <c r="O63" s="272">
        <f t="shared" ref="O63:R63" si="19">O46*$C$46</f>
        <v>157.74100000000001</v>
      </c>
      <c r="P63" s="273">
        <f t="shared" si="19"/>
        <v>62.284000000000006</v>
      </c>
      <c r="Q63" s="275">
        <f t="shared" si="19"/>
        <v>0</v>
      </c>
      <c r="R63" s="275">
        <f t="shared" si="19"/>
        <v>257.47664000000003</v>
      </c>
      <c r="S63"/>
      <c r="T63" s="48"/>
      <c r="U63" s="48"/>
      <c r="V63" s="48"/>
      <c r="W63" s="48"/>
      <c r="X63" s="48"/>
      <c r="Y63" s="48"/>
      <c r="Z63" s="48"/>
      <c r="AA63" s="48"/>
      <c r="AB63" s="48"/>
    </row>
    <row r="64" spans="1:84" s="1" customFormat="1" x14ac:dyDescent="0.35">
      <c r="A64" s="469" t="s">
        <v>93</v>
      </c>
      <c r="B64" s="469"/>
      <c r="C64" s="469"/>
      <c r="D64" s="469"/>
      <c r="E64" s="469"/>
      <c r="F64" s="469"/>
      <c r="G64" s="469"/>
      <c r="H64" s="469"/>
      <c r="I64" s="469"/>
      <c r="J64" s="469"/>
      <c r="K64" s="469"/>
      <c r="L64" s="216"/>
      <c r="M64" s="216"/>
      <c r="N64" s="305">
        <f>N47*$C$47</f>
        <v>25.153169999999999</v>
      </c>
      <c r="O64" s="302">
        <f t="shared" ref="O64:R64" si="20">O47*$C$47</f>
        <v>34.792928999999994</v>
      </c>
      <c r="P64" s="303">
        <f t="shared" si="20"/>
        <v>0</v>
      </c>
      <c r="Q64" s="304">
        <f t="shared" si="20"/>
        <v>0</v>
      </c>
      <c r="R64" s="304">
        <f t="shared" si="20"/>
        <v>28.710329999999999</v>
      </c>
      <c r="S64"/>
      <c r="T64" s="48"/>
      <c r="U64" s="48"/>
      <c r="V64" s="48"/>
      <c r="W64" s="48"/>
      <c r="X64" s="48"/>
      <c r="Y64" s="48"/>
      <c r="Z64" s="48"/>
      <c r="AA64" s="48"/>
      <c r="AB64" s="48"/>
    </row>
    <row r="65" spans="1:28" s="1" customFormat="1" x14ac:dyDescent="0.35">
      <c r="L65" s="352"/>
      <c r="M65" s="352"/>
      <c r="N65" s="307">
        <f>N48*$C$48</f>
        <v>71.967219999999998</v>
      </c>
      <c r="O65" s="272">
        <f t="shared" ref="O65:R65" si="21">O48*$C$48</f>
        <v>77.054299999999998</v>
      </c>
      <c r="P65" s="273">
        <f t="shared" si="21"/>
        <v>0</v>
      </c>
      <c r="Q65" s="275">
        <f t="shared" si="21"/>
        <v>24.014009999999999</v>
      </c>
      <c r="R65" s="275">
        <f t="shared" si="21"/>
        <v>80.907015000000001</v>
      </c>
      <c r="S65"/>
      <c r="T65" s="48"/>
      <c r="U65" s="48"/>
      <c r="V65" s="48"/>
      <c r="W65" s="48"/>
      <c r="X65" s="48"/>
      <c r="Y65" s="48"/>
      <c r="Z65" s="48"/>
      <c r="AA65" s="48"/>
      <c r="AB65" s="48"/>
    </row>
    <row r="66" spans="1:28" s="1" customFormat="1" x14ac:dyDescent="0.35">
      <c r="B66"/>
      <c r="C66"/>
      <c r="D66"/>
      <c r="E66"/>
      <c r="F66" t="s">
        <v>128</v>
      </c>
      <c r="G66"/>
      <c r="H66"/>
      <c r="I66"/>
      <c r="J66"/>
      <c r="L66" s="352"/>
      <c r="M66" s="352"/>
      <c r="N66" s="267">
        <f>N49*$C$49</f>
        <v>4.4269360000000004</v>
      </c>
      <c r="O66" s="272">
        <f t="shared" ref="O66:R66" si="22">O49*$C$49</f>
        <v>7.0175999999999998</v>
      </c>
      <c r="P66" s="273">
        <f t="shared" si="22"/>
        <v>0</v>
      </c>
      <c r="Q66" s="275">
        <f t="shared" si="22"/>
        <v>0</v>
      </c>
      <c r="R66" s="275">
        <f t="shared" si="22"/>
        <v>7.0175999999999998</v>
      </c>
      <c r="S66"/>
      <c r="T66" s="48"/>
      <c r="U66" s="48"/>
      <c r="V66" s="48"/>
      <c r="W66" s="48"/>
      <c r="X66" s="48"/>
      <c r="Y66" s="48"/>
      <c r="Z66" s="48"/>
      <c r="AA66" s="48"/>
      <c r="AB66" s="48"/>
    </row>
    <row r="67" spans="1:28" s="1" customFormat="1" x14ac:dyDescent="0.35">
      <c r="B67"/>
      <c r="C67"/>
      <c r="D67"/>
      <c r="E67"/>
      <c r="F67"/>
      <c r="G67"/>
      <c r="H67"/>
      <c r="I67"/>
      <c r="J67"/>
      <c r="K67"/>
      <c r="L67" s="352"/>
      <c r="M67" s="352"/>
      <c r="N67" s="307">
        <f>N50*$C$50</f>
        <v>9.2147199999999998</v>
      </c>
      <c r="O67" s="272">
        <f t="shared" ref="O67:R67" si="23">O50*$C$50</f>
        <v>5.8239909999999995</v>
      </c>
      <c r="P67" s="273">
        <f t="shared" si="23"/>
        <v>0</v>
      </c>
      <c r="Q67" s="275">
        <f t="shared" si="23"/>
        <v>0</v>
      </c>
      <c r="R67" s="275">
        <f t="shared" si="23"/>
        <v>9.5026799999999998</v>
      </c>
      <c r="S67"/>
      <c r="T67" s="48"/>
      <c r="U67" s="48"/>
      <c r="V67" s="48"/>
      <c r="W67" s="48"/>
      <c r="X67" s="48"/>
      <c r="Y67" s="48"/>
      <c r="Z67" s="48"/>
      <c r="AA67" s="48"/>
      <c r="AB67" s="48"/>
    </row>
    <row r="68" spans="1:28" s="1" customFormat="1" ht="16.95" customHeight="1" x14ac:dyDescent="0.35">
      <c r="A68" s="327"/>
      <c r="B68"/>
      <c r="C68"/>
      <c r="D68"/>
      <c r="E68"/>
      <c r="F68"/>
      <c r="G68"/>
      <c r="H68"/>
      <c r="I68"/>
      <c r="J68"/>
      <c r="N68" s="267">
        <f>N51*$C$51</f>
        <v>50.426963999999998</v>
      </c>
      <c r="O68" s="272">
        <f t="shared" ref="O68:R68" si="24">O51*$C$51</f>
        <v>50.001420000000003</v>
      </c>
      <c r="P68" s="273">
        <f t="shared" si="24"/>
        <v>0</v>
      </c>
      <c r="Q68" s="275">
        <f>Q51*$C$51</f>
        <v>0</v>
      </c>
      <c r="R68" s="275">
        <f t="shared" si="24"/>
        <v>53.067839999999997</v>
      </c>
      <c r="S68"/>
      <c r="T68" s="48"/>
      <c r="U68" s="48"/>
      <c r="V68" s="48"/>
      <c r="W68" s="48"/>
      <c r="X68" s="48"/>
      <c r="Y68" s="48"/>
      <c r="Z68" s="48"/>
      <c r="AA68" s="48"/>
      <c r="AB68" s="48"/>
    </row>
    <row r="69" spans="1:28" s="1" customFormat="1" x14ac:dyDescent="0.35">
      <c r="A69" s="331"/>
      <c r="B69"/>
      <c r="C69"/>
      <c r="D69"/>
      <c r="E69"/>
      <c r="F69"/>
      <c r="G69"/>
      <c r="H69"/>
      <c r="I69"/>
      <c r="J69"/>
      <c r="N69" s="268">
        <f>N52*$C$52</f>
        <v>39.985599999999998</v>
      </c>
      <c r="O69" s="269">
        <f t="shared" ref="O69:P69" si="25">O52*$C$52</f>
        <v>40.5824</v>
      </c>
      <c r="P69" s="274">
        <f t="shared" si="25"/>
        <v>0</v>
      </c>
      <c r="Q69" s="277">
        <f>Q52*$C$52</f>
        <v>0.5968</v>
      </c>
      <c r="R69" s="277">
        <f>R52*$C$52</f>
        <v>45.953600000000002</v>
      </c>
      <c r="S69"/>
      <c r="T69" s="48"/>
      <c r="U69" s="48"/>
      <c r="V69" s="48"/>
      <c r="W69" s="48"/>
      <c r="X69" s="48"/>
      <c r="Y69" s="48"/>
      <c r="Z69" s="48"/>
      <c r="AA69" s="48"/>
      <c r="AB69" s="48"/>
    </row>
    <row r="70" spans="1:28" s="1" customFormat="1" x14ac:dyDescent="0.35">
      <c r="A70" s="331"/>
      <c r="B70"/>
      <c r="C70"/>
      <c r="D70"/>
      <c r="E70"/>
      <c r="F70"/>
      <c r="G70"/>
      <c r="H70"/>
      <c r="I70"/>
      <c r="J70"/>
      <c r="L70" s="354" t="s">
        <v>135</v>
      </c>
      <c r="N70" s="264">
        <f>SUM(N58:N63,N65:N69)</f>
        <v>744.68065999999999</v>
      </c>
      <c r="O70" s="261">
        <f t="shared" ref="O70:R70" si="26">SUM(O58:O63,O65:O69)</f>
        <v>726.39850800000011</v>
      </c>
      <c r="P70" s="262">
        <f t="shared" si="26"/>
        <v>64.118800000000007</v>
      </c>
      <c r="Q70" s="263">
        <f t="shared" si="26"/>
        <v>32.070770000000003</v>
      </c>
      <c r="R70" s="263">
        <f t="shared" si="26"/>
        <v>828.98241700000017</v>
      </c>
      <c r="S70"/>
      <c r="T70" s="48"/>
      <c r="U70" s="48"/>
      <c r="V70" s="48"/>
      <c r="W70" s="48"/>
      <c r="X70" s="48"/>
      <c r="Y70" s="48"/>
      <c r="Z70" s="48"/>
      <c r="AA70" s="48"/>
      <c r="AB70" s="48"/>
    </row>
    <row r="71" spans="1:28" s="1" customFormat="1" x14ac:dyDescent="0.35">
      <c r="A71" s="331"/>
      <c r="B71"/>
      <c r="C71"/>
      <c r="D71"/>
      <c r="E71"/>
      <c r="F71"/>
      <c r="G71"/>
      <c r="H71"/>
      <c r="I71"/>
      <c r="J71"/>
      <c r="Q71" s="48"/>
      <c r="R71" s="48"/>
      <c r="S71" s="48"/>
      <c r="T71" s="48"/>
      <c r="U71" s="48"/>
      <c r="V71" s="48"/>
      <c r="W71" s="48"/>
      <c r="X71" s="48"/>
      <c r="Y71" s="48"/>
      <c r="Z71" s="48"/>
      <c r="AA71" s="48"/>
      <c r="AB71" s="48"/>
    </row>
    <row r="72" spans="1:28" s="1" customFormat="1" x14ac:dyDescent="0.35">
      <c r="A72" s="331"/>
      <c r="B72"/>
      <c r="C72"/>
      <c r="D72"/>
      <c r="E72"/>
      <c r="F72"/>
      <c r="G72"/>
      <c r="H72"/>
      <c r="I72"/>
      <c r="J72"/>
      <c r="N72" s="265">
        <f>N70-D53</f>
        <v>0</v>
      </c>
      <c r="O72" s="265">
        <f>O70-E53</f>
        <v>0</v>
      </c>
      <c r="P72" s="265">
        <f>P70-F53</f>
        <v>0</v>
      </c>
      <c r="Q72" s="265">
        <f>Q70-G53</f>
        <v>0</v>
      </c>
      <c r="R72" s="265">
        <f>R70-J53</f>
        <v>0</v>
      </c>
      <c r="S72" s="48"/>
      <c r="T72" s="48"/>
      <c r="U72" s="48"/>
      <c r="V72" s="48"/>
      <c r="W72" s="48"/>
      <c r="X72" s="48"/>
      <c r="Y72" s="48"/>
      <c r="Z72" s="48"/>
      <c r="AA72" s="48"/>
      <c r="AB72" s="48"/>
    </row>
    <row r="73" spans="1:28" s="1" customFormat="1" x14ac:dyDescent="0.35">
      <c r="L73" s="352"/>
      <c r="M73" s="352"/>
      <c r="Q73" s="48"/>
      <c r="R73" s="48"/>
      <c r="S73" s="48"/>
      <c r="T73" s="48"/>
      <c r="U73" s="48"/>
      <c r="V73" s="48"/>
      <c r="W73" s="48"/>
      <c r="X73" s="48"/>
      <c r="Y73" s="48"/>
      <c r="Z73" s="48"/>
      <c r="AA73" s="48"/>
      <c r="AB73" s="48"/>
    </row>
    <row r="74" spans="1:28" s="1" customFormat="1" x14ac:dyDescent="0.35">
      <c r="L74" s="353" t="s">
        <v>136</v>
      </c>
      <c r="M74" s="352"/>
      <c r="N74" s="265">
        <v>3.3798869999999397</v>
      </c>
      <c r="O74" s="265">
        <v>0</v>
      </c>
      <c r="P74" s="265">
        <v>0</v>
      </c>
      <c r="Q74" s="265">
        <v>7.4599600000000024</v>
      </c>
      <c r="R74" s="265">
        <v>22.763672000000042</v>
      </c>
      <c r="S74" s="48"/>
      <c r="T74" s="48"/>
      <c r="U74" s="48"/>
      <c r="V74" s="48"/>
      <c r="W74" s="48"/>
      <c r="X74" s="48"/>
      <c r="Y74" s="48"/>
      <c r="Z74" s="48"/>
      <c r="AA74" s="48"/>
      <c r="AB74" s="48"/>
    </row>
    <row r="75" spans="1:28" s="1" customFormat="1" x14ac:dyDescent="0.35">
      <c r="L75" s="352"/>
      <c r="M75" s="352"/>
      <c r="N75" s="48"/>
      <c r="O75" s="48"/>
      <c r="P75" s="48"/>
      <c r="Q75" s="48"/>
      <c r="R75" s="48"/>
      <c r="S75" s="48"/>
      <c r="T75" s="48"/>
      <c r="U75" s="48"/>
      <c r="V75" s="48"/>
      <c r="W75" s="48"/>
      <c r="X75" s="48"/>
      <c r="Y75" s="48"/>
      <c r="Z75" s="48"/>
      <c r="AA75" s="48"/>
      <c r="AB75" s="48"/>
    </row>
    <row r="76" spans="1:28" s="1" customFormat="1" x14ac:dyDescent="0.35">
      <c r="L76" s="352"/>
      <c r="M76" s="352"/>
      <c r="N76" s="48"/>
      <c r="O76" s="48"/>
      <c r="P76" s="48"/>
      <c r="Q76" s="48"/>
      <c r="R76" s="48"/>
      <c r="S76" s="48"/>
      <c r="T76" s="48"/>
      <c r="U76" s="48"/>
      <c r="V76" s="48"/>
      <c r="W76" s="48"/>
      <c r="X76" s="48"/>
      <c r="Y76" s="48"/>
      <c r="Z76" s="48"/>
      <c r="AA76" s="48"/>
      <c r="AB76" s="48"/>
    </row>
    <row r="77" spans="1:28" s="1" customFormat="1" x14ac:dyDescent="0.35">
      <c r="L77" s="352"/>
      <c r="M77" s="352"/>
      <c r="N77" s="48"/>
      <c r="O77" s="48"/>
      <c r="P77" s="48"/>
      <c r="Q77" s="48"/>
      <c r="R77" s="48"/>
      <c r="S77" s="48"/>
      <c r="T77" s="48"/>
      <c r="U77" s="48"/>
      <c r="V77" s="48"/>
      <c r="W77" s="48"/>
      <c r="X77" s="48"/>
      <c r="Y77" s="48"/>
      <c r="Z77" s="48"/>
      <c r="AA77" s="48"/>
      <c r="AB77" s="48"/>
    </row>
    <row r="78" spans="1:28" s="1" customFormat="1" x14ac:dyDescent="0.35">
      <c r="L78" s="352"/>
      <c r="M78" s="352"/>
      <c r="N78" s="48"/>
      <c r="O78" s="48"/>
      <c r="P78" s="48"/>
      <c r="Q78" s="48"/>
      <c r="R78" s="48"/>
      <c r="S78" s="48"/>
      <c r="T78" s="48"/>
      <c r="U78" s="48"/>
      <c r="V78" s="48"/>
      <c r="W78" s="48"/>
      <c r="X78" s="48"/>
      <c r="Y78" s="48"/>
      <c r="Z78" s="48"/>
      <c r="AA78" s="48"/>
      <c r="AB78" s="48"/>
    </row>
    <row r="79" spans="1:28" s="1" customFormat="1" x14ac:dyDescent="0.35">
      <c r="L79" s="352"/>
      <c r="M79" s="352"/>
      <c r="N79" s="48"/>
      <c r="O79" s="48"/>
      <c r="P79" s="48"/>
      <c r="Q79" s="48"/>
      <c r="R79" s="48"/>
      <c r="S79" s="48"/>
      <c r="T79" s="48"/>
      <c r="U79" s="48"/>
      <c r="V79" s="48"/>
      <c r="W79" s="48"/>
      <c r="X79" s="48"/>
      <c r="Y79" s="48"/>
      <c r="Z79" s="48"/>
      <c r="AA79" s="48"/>
      <c r="AB79" s="48"/>
    </row>
    <row r="80" spans="1:28" s="1" customFormat="1" x14ac:dyDescent="0.35">
      <c r="H80" s="47"/>
      <c r="L80" s="48"/>
      <c r="M80" s="48"/>
    </row>
  </sheetData>
  <mergeCells count="22">
    <mergeCell ref="A1:L1"/>
    <mergeCell ref="A2:L2"/>
    <mergeCell ref="A58:E58"/>
    <mergeCell ref="A57:G57"/>
    <mergeCell ref="G6:G7"/>
    <mergeCell ref="H6:H7"/>
    <mergeCell ref="I6:I7"/>
    <mergeCell ref="J6:J7"/>
    <mergeCell ref="K6:L6"/>
    <mergeCell ref="A3:L3"/>
    <mergeCell ref="F5:G5"/>
    <mergeCell ref="B6:B7"/>
    <mergeCell ref="C6:C7"/>
    <mergeCell ref="D6:D7"/>
    <mergeCell ref="E6:E7"/>
    <mergeCell ref="F6:F7"/>
    <mergeCell ref="A61:K61"/>
    <mergeCell ref="A62:L62"/>
    <mergeCell ref="A63:L63"/>
    <mergeCell ref="A64:K64"/>
    <mergeCell ref="A4:L4"/>
    <mergeCell ref="A60:K60"/>
  </mergeCells>
  <pageMargins left="0.7" right="0.7" top="0.75" bottom="0.75" header="0.3" footer="0.3"/>
  <pageSetup orientation="portrait" horizontalDpi="1200" verticalDpi="1200" r:id="rId1"/>
  <headerFooter differentFirst="1">
    <oddHeader xml:space="preserve">&amp;C
</oddHeader>
    <oddFooter>&amp;L  </oddFooter>
    <firstHeader xml:space="preserve">&amp;C
</firstHeader>
    <firstFooter>&amp;L  </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D48FA-6E65-4D49-B8CF-EF5BCE2BDFD0}">
  <dimension ref="A1:CD122"/>
  <sheetViews>
    <sheetView showGridLines="0" zoomScale="65" zoomScaleNormal="70" workbookViewId="0">
      <pane ySplit="5" topLeftCell="A6" activePane="bottomLeft" state="frozen"/>
      <selection pane="bottomLeft" activeCell="S46" sqref="S46"/>
    </sheetView>
  </sheetViews>
  <sheetFormatPr defaultColWidth="8.77734375" defaultRowHeight="15" x14ac:dyDescent="0.35"/>
  <cols>
    <col min="1" max="1" width="69.44140625" style="2" customWidth="1"/>
    <col min="2" max="2" width="12.21875" style="2" customWidth="1"/>
    <col min="3" max="3" width="7.77734375" style="2" customWidth="1"/>
    <col min="4" max="4" width="11" style="2" customWidth="1"/>
    <col min="5" max="5" width="14.21875" style="2" customWidth="1"/>
    <col min="6" max="7" width="13.5546875" style="2" customWidth="1"/>
    <col min="8" max="9" width="14.77734375" style="2" customWidth="1"/>
    <col min="10" max="10" width="14.21875" style="2" customWidth="1"/>
    <col min="11" max="13" width="9.77734375" style="1" customWidth="1"/>
    <col min="14" max="14" width="8.77734375" style="1"/>
    <col min="15" max="17" width="9.77734375" style="1" customWidth="1"/>
    <col min="18" max="82" width="8.77734375" style="1"/>
    <col min="83" max="16384" width="8.77734375" style="2"/>
  </cols>
  <sheetData>
    <row r="1" spans="1:82" ht="14.7" customHeight="1" x14ac:dyDescent="0.35">
      <c r="A1" s="453" t="s">
        <v>0</v>
      </c>
      <c r="B1" s="453"/>
      <c r="C1" s="453"/>
      <c r="D1" s="453"/>
      <c r="E1" s="453"/>
      <c r="F1" s="453"/>
      <c r="G1" s="453"/>
      <c r="H1" s="453"/>
      <c r="I1" s="453"/>
      <c r="J1" s="453"/>
    </row>
    <row r="2" spans="1:82" ht="14.7" customHeight="1" x14ac:dyDescent="0.35">
      <c r="A2" s="453" t="s">
        <v>1</v>
      </c>
      <c r="B2" s="453"/>
      <c r="C2" s="453"/>
      <c r="D2" s="453"/>
      <c r="E2" s="453"/>
      <c r="F2" s="453"/>
      <c r="G2" s="453"/>
      <c r="H2" s="453"/>
      <c r="I2" s="453"/>
      <c r="J2" s="453"/>
    </row>
    <row r="3" spans="1:82" s="3" customFormat="1" ht="14.7" customHeight="1" thickBot="1" x14ac:dyDescent="0.4">
      <c r="A3" s="470" t="s">
        <v>2</v>
      </c>
      <c r="B3" s="470"/>
      <c r="C3" s="470"/>
      <c r="D3" s="470"/>
      <c r="E3" s="470"/>
      <c r="F3" s="470"/>
      <c r="G3" s="470"/>
      <c r="H3" s="470"/>
      <c r="I3" s="470"/>
      <c r="J3" s="47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row>
    <row r="4" spans="1:82" ht="39" customHeight="1" x14ac:dyDescent="0.35">
      <c r="A4" s="4"/>
      <c r="B4" s="480"/>
      <c r="C4" s="480"/>
      <c r="D4" s="490" t="s">
        <v>68</v>
      </c>
      <c r="E4" s="490" t="s">
        <v>64</v>
      </c>
      <c r="F4" s="490" t="s">
        <v>80</v>
      </c>
      <c r="G4" s="490" t="s">
        <v>81</v>
      </c>
      <c r="H4" s="490" t="s">
        <v>79</v>
      </c>
      <c r="I4" s="490" t="s">
        <v>141</v>
      </c>
      <c r="J4" s="492" t="s">
        <v>56</v>
      </c>
      <c r="K4" s="488" t="s">
        <v>92</v>
      </c>
      <c r="L4" s="489"/>
    </row>
    <row r="5" spans="1:82" s="6" customFormat="1" ht="15.6" thickBot="1" x14ac:dyDescent="0.4">
      <c r="A5" s="5"/>
      <c r="B5" s="481"/>
      <c r="C5" s="481"/>
      <c r="D5" s="491"/>
      <c r="E5" s="491"/>
      <c r="F5" s="491"/>
      <c r="G5" s="491"/>
      <c r="H5" s="491"/>
      <c r="I5" s="491"/>
      <c r="J5" s="493"/>
      <c r="K5" s="86" t="s">
        <v>69</v>
      </c>
      <c r="L5" s="87" t="s">
        <v>70</v>
      </c>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row>
    <row r="6" spans="1:82" s="11" customFormat="1" ht="14.7" customHeight="1" x14ac:dyDescent="0.35">
      <c r="A6" s="7" t="s">
        <v>3</v>
      </c>
      <c r="B6" s="8"/>
      <c r="C6" s="8"/>
      <c r="D6" s="9"/>
      <c r="E6" s="9"/>
      <c r="F6" s="9"/>
      <c r="G6" s="9"/>
      <c r="H6" s="9"/>
      <c r="I6" s="9"/>
      <c r="J6" s="10"/>
      <c r="K6" s="9"/>
      <c r="L6" s="10"/>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row>
    <row r="7" spans="1:82" s="11" customFormat="1" ht="14.7" customHeight="1" x14ac:dyDescent="0.35">
      <c r="A7" s="12" t="s">
        <v>138</v>
      </c>
      <c r="B7" s="13" t="s">
        <v>7</v>
      </c>
      <c r="C7" s="14">
        <v>1</v>
      </c>
      <c r="D7" s="15">
        <v>0</v>
      </c>
      <c r="E7" s="19">
        <v>7</v>
      </c>
      <c r="F7" s="19">
        <v>0</v>
      </c>
      <c r="G7" s="19">
        <v>0</v>
      </c>
      <c r="H7" s="19">
        <f t="shared" ref="H7:H8" si="0">SUM(E7:F7)</f>
        <v>7</v>
      </c>
      <c r="I7" s="19">
        <f t="shared" ref="I7:I8" si="1">SUM(E7:G7)</f>
        <v>7</v>
      </c>
      <c r="J7" s="16" t="s">
        <v>140</v>
      </c>
      <c r="K7" s="19" t="e">
        <f t="shared" ref="K7:K8" si="2">J7-H7</f>
        <v>#VALUE!</v>
      </c>
      <c r="L7" s="94" t="e">
        <f t="shared" ref="L7:L8" si="3">IF(H7=0,"N/A",K7/H7)</f>
        <v>#VALUE!</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row>
    <row r="8" spans="1:82" s="11" customFormat="1" ht="14.7" customHeight="1" x14ac:dyDescent="0.35">
      <c r="A8" s="12" t="s">
        <v>139</v>
      </c>
      <c r="B8" s="13" t="s">
        <v>7</v>
      </c>
      <c r="C8" s="14">
        <v>1</v>
      </c>
      <c r="D8" s="15">
        <v>0</v>
      </c>
      <c r="E8" s="19">
        <v>18</v>
      </c>
      <c r="F8" s="19">
        <v>0</v>
      </c>
      <c r="G8" s="19">
        <v>0</v>
      </c>
      <c r="H8" s="19">
        <f t="shared" si="0"/>
        <v>18</v>
      </c>
      <c r="I8" s="19">
        <f t="shared" si="1"/>
        <v>18</v>
      </c>
      <c r="J8" s="16">
        <v>10</v>
      </c>
      <c r="K8" s="19">
        <f t="shared" si="2"/>
        <v>-8</v>
      </c>
      <c r="L8" s="94">
        <f t="shared" si="3"/>
        <v>-0.44444444444444442</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row>
    <row r="9" spans="1:82" s="11" customFormat="1" ht="14.7" customHeight="1" x14ac:dyDescent="0.35">
      <c r="A9" s="12" t="s">
        <v>4</v>
      </c>
      <c r="B9" s="13" t="s">
        <v>34</v>
      </c>
      <c r="C9" s="14">
        <v>1</v>
      </c>
      <c r="D9" s="15">
        <v>18.5</v>
      </c>
      <c r="E9" s="19">
        <v>19</v>
      </c>
      <c r="F9" s="19">
        <v>0</v>
      </c>
      <c r="G9" s="19">
        <v>2</v>
      </c>
      <c r="H9" s="19">
        <f>SUM(E9:F9)</f>
        <v>19</v>
      </c>
      <c r="I9" s="19">
        <f>SUM(E9:G9)</f>
        <v>21</v>
      </c>
      <c r="J9" s="16">
        <v>22.33</v>
      </c>
      <c r="K9" s="19">
        <f>J9-H9</f>
        <v>3.3299999999999983</v>
      </c>
      <c r="L9" s="94">
        <f>IF(H9=0,"N/A",K9/H9)</f>
        <v>0.17526315789473676</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row>
    <row r="10" spans="1:82" s="11" customFormat="1" ht="14.7" customHeight="1" x14ac:dyDescent="0.35">
      <c r="A10" s="17" t="s">
        <v>23</v>
      </c>
      <c r="B10" s="18" t="s">
        <v>34</v>
      </c>
      <c r="C10" s="14">
        <v>1</v>
      </c>
      <c r="D10" s="19">
        <v>65.5</v>
      </c>
      <c r="E10" s="19">
        <v>70</v>
      </c>
      <c r="F10" s="19">
        <v>0</v>
      </c>
      <c r="G10" s="19">
        <v>16</v>
      </c>
      <c r="H10" s="19">
        <f t="shared" ref="H10:H35" si="4">SUM(E10:F10)</f>
        <v>70</v>
      </c>
      <c r="I10" s="19">
        <f t="shared" ref="I10:I35" si="5">SUM(E10:G10)</f>
        <v>86</v>
      </c>
      <c r="J10" s="16">
        <v>80</v>
      </c>
      <c r="K10" s="19">
        <f t="shared" ref="K10:K74" si="6">J10-H10</f>
        <v>10</v>
      </c>
      <c r="L10" s="94">
        <f t="shared" ref="L10:L74" si="7">IF(H10=0,"N/A",K10/H10)</f>
        <v>0.14285714285714285</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row>
    <row r="11" spans="1:82" s="11" customFormat="1" ht="14.7" customHeight="1" x14ac:dyDescent="0.35">
      <c r="A11" s="17" t="s">
        <v>5</v>
      </c>
      <c r="B11" s="18" t="s">
        <v>34</v>
      </c>
      <c r="C11" s="14">
        <v>1</v>
      </c>
      <c r="D11" s="19">
        <v>8.5</v>
      </c>
      <c r="E11" s="19">
        <v>9.5</v>
      </c>
      <c r="F11" s="19">
        <v>0</v>
      </c>
      <c r="G11" s="19"/>
      <c r="H11" s="19">
        <f t="shared" si="4"/>
        <v>9.5</v>
      </c>
      <c r="I11" s="19">
        <f t="shared" si="5"/>
        <v>9.5</v>
      </c>
      <c r="J11" s="16">
        <v>4.6399999999999997</v>
      </c>
      <c r="K11" s="19">
        <f t="shared" si="6"/>
        <v>-4.8600000000000003</v>
      </c>
      <c r="L11" s="94">
        <f t="shared" si="7"/>
        <v>-0.51157894736842113</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row>
    <row r="12" spans="1:82" s="11" customFormat="1" ht="14.7" customHeight="1" x14ac:dyDescent="0.35">
      <c r="A12" s="17" t="s">
        <v>6</v>
      </c>
      <c r="B12" s="18" t="s">
        <v>7</v>
      </c>
      <c r="C12" s="14">
        <v>1</v>
      </c>
      <c r="D12" s="19">
        <v>4.82</v>
      </c>
      <c r="E12" s="19">
        <v>3.74</v>
      </c>
      <c r="F12" s="19">
        <v>0</v>
      </c>
      <c r="G12" s="19">
        <v>3</v>
      </c>
      <c r="H12" s="19">
        <f t="shared" si="4"/>
        <v>3.74</v>
      </c>
      <c r="I12" s="19">
        <f t="shared" si="5"/>
        <v>6.74</v>
      </c>
      <c r="J12" s="16">
        <v>15.5</v>
      </c>
      <c r="K12" s="19">
        <f t="shared" si="6"/>
        <v>11.76</v>
      </c>
      <c r="L12" s="94">
        <f t="shared" si="7"/>
        <v>3.1443850267379676</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row>
    <row r="13" spans="1:82" s="11" customFormat="1" ht="14.7" customHeight="1" x14ac:dyDescent="0.35">
      <c r="A13" s="17" t="s">
        <v>8</v>
      </c>
      <c r="B13" s="18" t="s">
        <v>7</v>
      </c>
      <c r="C13" s="14">
        <v>1</v>
      </c>
      <c r="D13" s="19">
        <v>3.45</v>
      </c>
      <c r="E13" s="19">
        <v>8</v>
      </c>
      <c r="F13" s="19">
        <v>0</v>
      </c>
      <c r="G13" s="19"/>
      <c r="H13" s="19">
        <f t="shared" si="4"/>
        <v>8</v>
      </c>
      <c r="I13" s="19">
        <f t="shared" si="5"/>
        <v>8</v>
      </c>
      <c r="J13" s="16">
        <v>10.5</v>
      </c>
      <c r="K13" s="19">
        <f t="shared" si="6"/>
        <v>2.5</v>
      </c>
      <c r="L13" s="94">
        <f t="shared" si="7"/>
        <v>0.3125</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row>
    <row r="14" spans="1:82" s="11" customFormat="1" x14ac:dyDescent="0.35">
      <c r="A14" s="17" t="s">
        <v>9</v>
      </c>
      <c r="B14" s="18" t="s">
        <v>7</v>
      </c>
      <c r="C14" s="14">
        <v>1</v>
      </c>
      <c r="D14" s="19">
        <v>6</v>
      </c>
      <c r="E14" s="19">
        <v>7.5</v>
      </c>
      <c r="F14" s="19">
        <v>0</v>
      </c>
      <c r="G14" s="19"/>
      <c r="H14" s="19">
        <f t="shared" si="4"/>
        <v>7.5</v>
      </c>
      <c r="I14" s="19">
        <f t="shared" si="5"/>
        <v>7.5</v>
      </c>
      <c r="J14" s="16">
        <v>9</v>
      </c>
      <c r="K14" s="19">
        <f t="shared" si="6"/>
        <v>1.5</v>
      </c>
      <c r="L14" s="94">
        <f t="shared" si="7"/>
        <v>0.2</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row>
    <row r="15" spans="1:82" s="11" customFormat="1" ht="16.2" x14ac:dyDescent="0.35">
      <c r="A15" s="17" t="s">
        <v>35</v>
      </c>
      <c r="B15" s="18" t="s">
        <v>7</v>
      </c>
      <c r="C15" s="14">
        <v>1</v>
      </c>
      <c r="D15" s="19">
        <v>1.98506</v>
      </c>
      <c r="E15" s="19">
        <v>0.28000000000000003</v>
      </c>
      <c r="F15" s="19">
        <v>0</v>
      </c>
      <c r="G15" s="19"/>
      <c r="H15" s="19">
        <f t="shared" si="4"/>
        <v>0.28000000000000003</v>
      </c>
      <c r="I15" s="19">
        <f t="shared" si="5"/>
        <v>0.28000000000000003</v>
      </c>
      <c r="J15" s="16">
        <v>0.73</v>
      </c>
      <c r="K15" s="19">
        <f t="shared" si="6"/>
        <v>0.44999999999999996</v>
      </c>
      <c r="L15" s="94">
        <f t="shared" si="7"/>
        <v>1.6071428571428568</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row>
    <row r="16" spans="1:82" s="11" customFormat="1" ht="14.7" customHeight="1" x14ac:dyDescent="0.35">
      <c r="A16" s="17" t="s">
        <v>36</v>
      </c>
      <c r="B16" s="18" t="s">
        <v>34</v>
      </c>
      <c r="C16" s="14">
        <v>1</v>
      </c>
      <c r="D16" s="19">
        <v>26.009938999999999</v>
      </c>
      <c r="E16" s="19">
        <v>29</v>
      </c>
      <c r="F16" s="19">
        <v>0</v>
      </c>
      <c r="G16" s="19">
        <v>3</v>
      </c>
      <c r="H16" s="19">
        <f t="shared" si="4"/>
        <v>29</v>
      </c>
      <c r="I16" s="19">
        <f t="shared" si="5"/>
        <v>32</v>
      </c>
      <c r="J16" s="16">
        <v>41</v>
      </c>
      <c r="K16" s="19">
        <f t="shared" si="6"/>
        <v>12</v>
      </c>
      <c r="L16" s="94">
        <f t="shared" si="7"/>
        <v>0.41379310344827586</v>
      </c>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row>
    <row r="17" spans="1:82" s="11" customFormat="1" ht="14.7" customHeight="1" x14ac:dyDescent="0.35">
      <c r="A17" s="17" t="s">
        <v>10</v>
      </c>
      <c r="B17" s="18" t="s">
        <v>7</v>
      </c>
      <c r="C17" s="14">
        <v>1</v>
      </c>
      <c r="D17" s="19">
        <v>15.648999999999999</v>
      </c>
      <c r="E17" s="19">
        <v>14.75</v>
      </c>
      <c r="F17" s="19">
        <v>0</v>
      </c>
      <c r="G17" s="19"/>
      <c r="H17" s="19">
        <f t="shared" si="4"/>
        <v>14.75</v>
      </c>
      <c r="I17" s="19">
        <f t="shared" si="5"/>
        <v>14.75</v>
      </c>
      <c r="J17" s="16">
        <v>16.75</v>
      </c>
      <c r="K17" s="19">
        <f t="shared" si="6"/>
        <v>2</v>
      </c>
      <c r="L17" s="94">
        <f t="shared" si="7"/>
        <v>0.13559322033898305</v>
      </c>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row>
    <row r="18" spans="1:82" s="11" customFormat="1" ht="14.7" customHeight="1" x14ac:dyDescent="0.35">
      <c r="A18" s="17" t="s">
        <v>37</v>
      </c>
      <c r="B18" s="18" t="s">
        <v>7</v>
      </c>
      <c r="C18" s="14">
        <v>1</v>
      </c>
      <c r="D18" s="19">
        <v>0</v>
      </c>
      <c r="E18" s="19">
        <v>8.5</v>
      </c>
      <c r="F18" s="19">
        <v>0</v>
      </c>
      <c r="G18" s="19"/>
      <c r="H18" s="19">
        <f>SUM(E18:F18)</f>
        <v>8.5</v>
      </c>
      <c r="I18" s="19">
        <f>SUM(E18:G18)</f>
        <v>8.5</v>
      </c>
      <c r="J18" s="16">
        <v>12.5</v>
      </c>
      <c r="K18" s="19">
        <f t="shared" si="6"/>
        <v>4</v>
      </c>
      <c r="L18" s="95">
        <f t="shared" si="7"/>
        <v>0.47058823529411764</v>
      </c>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row>
    <row r="19" spans="1:82" s="11" customFormat="1" ht="14.7" customHeight="1" x14ac:dyDescent="0.35">
      <c r="A19" s="17" t="s">
        <v>11</v>
      </c>
      <c r="B19" s="18" t="s">
        <v>7</v>
      </c>
      <c r="C19" s="14">
        <v>1</v>
      </c>
      <c r="D19" s="19">
        <v>3.07</v>
      </c>
      <c r="E19" s="19">
        <v>7</v>
      </c>
      <c r="F19" s="19">
        <v>0</v>
      </c>
      <c r="G19" s="19"/>
      <c r="H19" s="19">
        <f t="shared" si="4"/>
        <v>7</v>
      </c>
      <c r="I19" s="19">
        <f t="shared" si="5"/>
        <v>7</v>
      </c>
      <c r="J19" s="16">
        <v>12</v>
      </c>
      <c r="K19" s="19">
        <f t="shared" si="6"/>
        <v>5</v>
      </c>
      <c r="L19" s="94">
        <f t="shared" si="7"/>
        <v>0.7142857142857143</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row>
    <row r="20" spans="1:82" s="11" customFormat="1" ht="14.7" customHeight="1" x14ac:dyDescent="0.35">
      <c r="A20" s="17" t="s">
        <v>12</v>
      </c>
      <c r="B20" s="18" t="s">
        <v>7</v>
      </c>
      <c r="C20" s="14">
        <v>1</v>
      </c>
      <c r="D20" s="19">
        <v>5.66</v>
      </c>
      <c r="E20" s="19">
        <v>5.0999999999999996</v>
      </c>
      <c r="F20" s="19">
        <v>0</v>
      </c>
      <c r="G20" s="19">
        <v>0</v>
      </c>
      <c r="H20" s="19">
        <f>SUM(E20:F20)</f>
        <v>5.0999999999999996</v>
      </c>
      <c r="I20" s="19">
        <f>SUM(E20:G20)</f>
        <v>5.0999999999999996</v>
      </c>
      <c r="J20" s="16">
        <v>6</v>
      </c>
      <c r="K20" s="19">
        <f t="shared" si="6"/>
        <v>0.90000000000000036</v>
      </c>
      <c r="L20" s="94">
        <f t="shared" si="7"/>
        <v>0.17647058823529421</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row>
    <row r="21" spans="1:82" s="11" customFormat="1" x14ac:dyDescent="0.35">
      <c r="A21" s="17" t="s">
        <v>38</v>
      </c>
      <c r="B21" s="18" t="s">
        <v>34</v>
      </c>
      <c r="C21" s="14">
        <v>1</v>
      </c>
      <c r="D21" s="19">
        <v>23.006474999999998</v>
      </c>
      <c r="E21" s="19">
        <v>27</v>
      </c>
      <c r="F21" s="19">
        <v>0</v>
      </c>
      <c r="G21" s="19">
        <v>5</v>
      </c>
      <c r="H21" s="19">
        <f t="shared" si="4"/>
        <v>27</v>
      </c>
      <c r="I21" s="19">
        <f t="shared" si="5"/>
        <v>32</v>
      </c>
      <c r="J21" s="16">
        <v>50.5</v>
      </c>
      <c r="K21" s="19">
        <f t="shared" si="6"/>
        <v>23.5</v>
      </c>
      <c r="L21" s="94">
        <f t="shared" si="7"/>
        <v>0.87037037037037035</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row>
    <row r="22" spans="1:82" s="11" customFormat="1" ht="16.95" customHeight="1" x14ac:dyDescent="0.35">
      <c r="A22" s="17" t="s">
        <v>39</v>
      </c>
      <c r="B22" s="18" t="s">
        <v>34</v>
      </c>
      <c r="C22" s="14">
        <v>1</v>
      </c>
      <c r="D22" s="19">
        <v>4.114776</v>
      </c>
      <c r="E22" s="19">
        <v>7.4</v>
      </c>
      <c r="F22" s="19">
        <v>0</v>
      </c>
      <c r="G22" s="19">
        <v>0</v>
      </c>
      <c r="H22" s="19">
        <f t="shared" si="4"/>
        <v>7.4</v>
      </c>
      <c r="I22" s="19">
        <f t="shared" si="5"/>
        <v>7.4</v>
      </c>
      <c r="J22" s="16">
        <v>8</v>
      </c>
      <c r="K22" s="19">
        <f t="shared" si="6"/>
        <v>0.59999999999999964</v>
      </c>
      <c r="L22" s="94">
        <f t="shared" si="7"/>
        <v>8.108108108108103E-2</v>
      </c>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row>
    <row r="23" spans="1:82" s="3" customFormat="1" ht="29.7" customHeight="1" x14ac:dyDescent="0.35">
      <c r="A23" s="17" t="s">
        <v>40</v>
      </c>
      <c r="B23" s="18" t="s">
        <v>7</v>
      </c>
      <c r="C23" s="14">
        <v>1</v>
      </c>
      <c r="D23" s="19">
        <v>0</v>
      </c>
      <c r="E23" s="19">
        <v>34.18</v>
      </c>
      <c r="F23" s="19">
        <v>10.82</v>
      </c>
      <c r="G23" s="19">
        <v>0</v>
      </c>
      <c r="H23" s="19">
        <f t="shared" si="4"/>
        <v>45</v>
      </c>
      <c r="I23" s="19">
        <f t="shared" si="5"/>
        <v>45</v>
      </c>
      <c r="J23" s="16">
        <v>50</v>
      </c>
      <c r="K23" s="19">
        <f t="shared" si="6"/>
        <v>5</v>
      </c>
      <c r="L23" s="94">
        <f t="shared" si="7"/>
        <v>0.1111111111111111</v>
      </c>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row>
    <row r="24" spans="1:82" s="3" customFormat="1" x14ac:dyDescent="0.35">
      <c r="A24" s="17" t="s">
        <v>13</v>
      </c>
      <c r="B24" s="18" t="s">
        <v>7</v>
      </c>
      <c r="C24" s="14">
        <v>1</v>
      </c>
      <c r="D24" s="19">
        <v>18.78</v>
      </c>
      <c r="E24" s="19">
        <v>10</v>
      </c>
      <c r="F24" s="19">
        <v>15</v>
      </c>
      <c r="G24" s="19">
        <v>0</v>
      </c>
      <c r="H24" s="19">
        <f t="shared" si="4"/>
        <v>25</v>
      </c>
      <c r="I24" s="19">
        <f t="shared" si="5"/>
        <v>25</v>
      </c>
      <c r="J24" s="16">
        <v>37.93</v>
      </c>
      <c r="K24" s="19">
        <f t="shared" si="6"/>
        <v>12.93</v>
      </c>
      <c r="L24" s="94">
        <f t="shared" si="7"/>
        <v>0.51719999999999999</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row>
    <row r="25" spans="1:82" s="11" customFormat="1" ht="14.7" customHeight="1" x14ac:dyDescent="0.35">
      <c r="A25" s="17" t="s">
        <v>41</v>
      </c>
      <c r="B25" s="18" t="s">
        <v>34</v>
      </c>
      <c r="C25" s="14">
        <v>1</v>
      </c>
      <c r="D25" s="19">
        <v>38.014525999999996</v>
      </c>
      <c r="E25" s="19">
        <v>43</v>
      </c>
      <c r="F25" s="19">
        <v>0</v>
      </c>
      <c r="G25" s="19">
        <v>3</v>
      </c>
      <c r="H25" s="19">
        <f t="shared" si="4"/>
        <v>43</v>
      </c>
      <c r="I25" s="19">
        <f t="shared" si="5"/>
        <v>46</v>
      </c>
      <c r="J25" s="16">
        <v>48.5</v>
      </c>
      <c r="K25" s="19">
        <f t="shared" si="6"/>
        <v>5.5</v>
      </c>
      <c r="L25" s="94">
        <f t="shared" si="7"/>
        <v>0.12790697674418605</v>
      </c>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row>
    <row r="26" spans="1:82" s="3" customFormat="1" x14ac:dyDescent="0.35">
      <c r="A26" s="17" t="s">
        <v>84</v>
      </c>
      <c r="B26" s="18" t="s">
        <v>34</v>
      </c>
      <c r="C26" s="14">
        <v>1</v>
      </c>
      <c r="D26" s="19">
        <v>48.5</v>
      </c>
      <c r="E26" s="19">
        <v>53.5</v>
      </c>
      <c r="F26" s="19">
        <v>0</v>
      </c>
      <c r="G26" s="19">
        <v>2</v>
      </c>
      <c r="H26" s="19">
        <f>SUM(E26:F26)</f>
        <v>53.5</v>
      </c>
      <c r="I26" s="19">
        <f>SUM(E26:G26)</f>
        <v>55.5</v>
      </c>
      <c r="J26" s="16">
        <v>60.5</v>
      </c>
      <c r="K26" s="19">
        <f>J26-H26</f>
        <v>7</v>
      </c>
      <c r="L26" s="94">
        <f>IF(H26=0,"N/A",K26/H26)</f>
        <v>0.13084112149532709</v>
      </c>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row>
    <row r="27" spans="1:82" s="3" customFormat="1" ht="14.7" customHeight="1" x14ac:dyDescent="0.35">
      <c r="A27" s="17" t="s">
        <v>14</v>
      </c>
      <c r="B27" s="18" t="s">
        <v>34</v>
      </c>
      <c r="C27" s="14">
        <v>1</v>
      </c>
      <c r="D27" s="20">
        <v>51.519632000000001</v>
      </c>
      <c r="E27" s="20">
        <v>55.5</v>
      </c>
      <c r="F27" s="20">
        <v>0</v>
      </c>
      <c r="G27" s="20">
        <v>0</v>
      </c>
      <c r="H27" s="19">
        <f t="shared" si="4"/>
        <v>55.5</v>
      </c>
      <c r="I27" s="19">
        <f t="shared" si="5"/>
        <v>55.5</v>
      </c>
      <c r="J27" s="21">
        <v>70.5</v>
      </c>
      <c r="K27" s="19">
        <f t="shared" si="6"/>
        <v>15</v>
      </c>
      <c r="L27" s="96">
        <f t="shared" si="7"/>
        <v>0.27027027027027029</v>
      </c>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row>
    <row r="28" spans="1:82" s="3" customFormat="1" ht="14.7" customHeight="1" x14ac:dyDescent="0.35">
      <c r="A28" s="17" t="s">
        <v>42</v>
      </c>
      <c r="B28" s="18" t="s">
        <v>7</v>
      </c>
      <c r="C28" s="14">
        <v>1</v>
      </c>
      <c r="D28" s="20">
        <v>0.72093099999999999</v>
      </c>
      <c r="E28" s="20">
        <v>10</v>
      </c>
      <c r="F28" s="20">
        <v>0</v>
      </c>
      <c r="G28" s="20">
        <v>0</v>
      </c>
      <c r="H28" s="19">
        <f t="shared" si="4"/>
        <v>10</v>
      </c>
      <c r="I28" s="19">
        <f t="shared" si="5"/>
        <v>10</v>
      </c>
      <c r="J28" s="16">
        <v>30</v>
      </c>
      <c r="K28" s="19">
        <f t="shared" si="6"/>
        <v>20</v>
      </c>
      <c r="L28" s="94">
        <f t="shared" si="7"/>
        <v>2</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row>
    <row r="29" spans="1:82" s="3" customFormat="1" ht="14.7" customHeight="1" x14ac:dyDescent="0.35">
      <c r="A29" s="17" t="s">
        <v>43</v>
      </c>
      <c r="B29" s="18" t="s">
        <v>7</v>
      </c>
      <c r="C29" s="14">
        <v>1</v>
      </c>
      <c r="D29" s="20">
        <v>9.73</v>
      </c>
      <c r="E29" s="20">
        <v>12.5</v>
      </c>
      <c r="F29" s="20"/>
      <c r="G29" s="20"/>
      <c r="H29" s="19">
        <f t="shared" si="4"/>
        <v>12.5</v>
      </c>
      <c r="I29" s="19">
        <f t="shared" si="5"/>
        <v>12.5</v>
      </c>
      <c r="J29" s="16">
        <v>32.5</v>
      </c>
      <c r="K29" s="19">
        <f t="shared" si="6"/>
        <v>20</v>
      </c>
      <c r="L29" s="95">
        <f t="shared" si="7"/>
        <v>1.6</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row>
    <row r="30" spans="1:82" s="3" customFormat="1" ht="14.7" customHeight="1" x14ac:dyDescent="0.35">
      <c r="A30" s="17" t="s">
        <v>82</v>
      </c>
      <c r="B30" s="18" t="s">
        <v>34</v>
      </c>
      <c r="C30" s="14">
        <v>1</v>
      </c>
      <c r="D30" s="20">
        <v>243.7</v>
      </c>
      <c r="E30" s="20">
        <v>144.41</v>
      </c>
      <c r="F30" s="20">
        <v>0</v>
      </c>
      <c r="G30" s="20">
        <v>0</v>
      </c>
      <c r="H30" s="19">
        <v>144.41</v>
      </c>
      <c r="I30" s="19">
        <v>144.41</v>
      </c>
      <c r="J30" s="16">
        <v>119.15</v>
      </c>
      <c r="K30" s="19" t="s">
        <v>90</v>
      </c>
      <c r="L30" s="94" t="s">
        <v>90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row>
    <row r="31" spans="1:82" s="3" customFormat="1" ht="30" x14ac:dyDescent="0.35">
      <c r="A31" s="17" t="s">
        <v>45</v>
      </c>
      <c r="B31" s="18" t="s">
        <v>7</v>
      </c>
      <c r="C31" s="14">
        <v>1</v>
      </c>
      <c r="D31" s="20">
        <v>32.47</v>
      </c>
      <c r="E31" s="20">
        <v>30</v>
      </c>
      <c r="F31" s="20">
        <v>0</v>
      </c>
      <c r="G31" s="20">
        <v>0</v>
      </c>
      <c r="H31" s="19">
        <f t="shared" si="4"/>
        <v>30</v>
      </c>
      <c r="I31" s="19">
        <f t="shared" si="5"/>
        <v>30</v>
      </c>
      <c r="J31" s="16">
        <v>49.1</v>
      </c>
      <c r="K31" s="19">
        <f t="shared" si="6"/>
        <v>19.100000000000001</v>
      </c>
      <c r="L31" s="94">
        <f t="shared" si="7"/>
        <v>0.63666666666666671</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row>
    <row r="32" spans="1:82" s="3" customFormat="1" ht="14.7" customHeight="1" x14ac:dyDescent="0.35">
      <c r="A32" s="17" t="s">
        <v>15</v>
      </c>
      <c r="B32" s="18" t="s">
        <v>7</v>
      </c>
      <c r="C32" s="14">
        <v>1</v>
      </c>
      <c r="D32" s="20">
        <v>8.01</v>
      </c>
      <c r="E32" s="20">
        <v>8</v>
      </c>
      <c r="F32" s="20">
        <v>0</v>
      </c>
      <c r="G32" s="20">
        <v>0</v>
      </c>
      <c r="H32" s="19">
        <f t="shared" si="4"/>
        <v>8</v>
      </c>
      <c r="I32" s="19">
        <f t="shared" si="5"/>
        <v>8</v>
      </c>
      <c r="J32" s="16">
        <v>18.059999999999999</v>
      </c>
      <c r="K32" s="19">
        <f t="shared" si="6"/>
        <v>10.059999999999999</v>
      </c>
      <c r="L32" s="94">
        <f t="shared" si="7"/>
        <v>1.2574999999999998</v>
      </c>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row>
    <row r="33" spans="1:82" s="3" customFormat="1" ht="14.7" customHeight="1" x14ac:dyDescent="0.35">
      <c r="A33" s="17" t="s">
        <v>46</v>
      </c>
      <c r="B33" s="18" t="s">
        <v>7</v>
      </c>
      <c r="C33" s="14">
        <v>1</v>
      </c>
      <c r="D33" s="19">
        <v>1.49</v>
      </c>
      <c r="E33" s="19">
        <v>1.5</v>
      </c>
      <c r="F33" s="19">
        <v>1.5</v>
      </c>
      <c r="G33" s="19">
        <v>0</v>
      </c>
      <c r="H33" s="19">
        <f t="shared" si="4"/>
        <v>3</v>
      </c>
      <c r="I33" s="19">
        <f t="shared" si="5"/>
        <v>3</v>
      </c>
      <c r="J33" s="16">
        <v>2.73</v>
      </c>
      <c r="K33" s="19">
        <f t="shared" si="6"/>
        <v>-0.27</v>
      </c>
      <c r="L33" s="94">
        <f t="shared" si="7"/>
        <v>-9.0000000000000011E-2</v>
      </c>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row>
    <row r="34" spans="1:82" s="3" customFormat="1" ht="14.7" customHeight="1" x14ac:dyDescent="0.35">
      <c r="A34" s="17" t="s">
        <v>16</v>
      </c>
      <c r="B34" s="18" t="s">
        <v>7</v>
      </c>
      <c r="C34" s="14">
        <v>1</v>
      </c>
      <c r="D34" s="19">
        <v>1.5</v>
      </c>
      <c r="E34" s="19">
        <v>1.5</v>
      </c>
      <c r="F34" s="19"/>
      <c r="G34" s="19">
        <v>0</v>
      </c>
      <c r="H34" s="19">
        <f t="shared" si="4"/>
        <v>1.5</v>
      </c>
      <c r="I34" s="19">
        <f t="shared" si="5"/>
        <v>1.5</v>
      </c>
      <c r="J34" s="16">
        <v>6</v>
      </c>
      <c r="K34" s="19">
        <f t="shared" si="6"/>
        <v>4.5</v>
      </c>
      <c r="L34" s="94">
        <f t="shared" si="7"/>
        <v>3</v>
      </c>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row>
    <row r="35" spans="1:82" s="3" customFormat="1" ht="14.7" customHeight="1" thickBot="1" x14ac:dyDescent="0.4">
      <c r="A35" s="17" t="s">
        <v>17</v>
      </c>
      <c r="B35" s="18" t="s">
        <v>34</v>
      </c>
      <c r="C35" s="14">
        <v>1</v>
      </c>
      <c r="D35" s="19">
        <v>17.503855999999999</v>
      </c>
      <c r="E35" s="19">
        <v>20</v>
      </c>
      <c r="F35" s="19">
        <v>0</v>
      </c>
      <c r="G35" s="19">
        <v>6</v>
      </c>
      <c r="H35" s="19">
        <f t="shared" si="4"/>
        <v>20</v>
      </c>
      <c r="I35" s="19">
        <f t="shared" si="5"/>
        <v>26</v>
      </c>
      <c r="J35" s="16">
        <v>23</v>
      </c>
      <c r="K35" s="19">
        <f t="shared" si="6"/>
        <v>3</v>
      </c>
      <c r="L35" s="94">
        <f t="shared" si="7"/>
        <v>0.15</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row>
    <row r="36" spans="1:82" s="3" customFormat="1" ht="15.45" customHeight="1" thickBot="1" x14ac:dyDescent="0.4">
      <c r="A36" s="22" t="s">
        <v>18</v>
      </c>
      <c r="B36" s="23"/>
      <c r="C36" s="24"/>
      <c r="D36" s="25">
        <f>SUM(D7:D35)</f>
        <v>658.20419500000003</v>
      </c>
      <c r="E36" s="25">
        <f>SUM(E7:E35)</f>
        <v>665.86</v>
      </c>
      <c r="F36" s="25">
        <f>SUM(F7:F35)</f>
        <v>27.32</v>
      </c>
      <c r="G36" s="25">
        <f>SUM(G7:G35)</f>
        <v>40</v>
      </c>
      <c r="H36" s="25">
        <f t="shared" ref="H36:J36" si="8">SUM(H7:H35)</f>
        <v>693.18</v>
      </c>
      <c r="I36" s="25">
        <f t="shared" si="8"/>
        <v>733.18</v>
      </c>
      <c r="J36" s="25">
        <f t="shared" si="8"/>
        <v>847.42</v>
      </c>
      <c r="K36" s="26">
        <f t="shared" si="6"/>
        <v>154.24</v>
      </c>
      <c r="L36" s="78">
        <f t="shared" si="7"/>
        <v>0.22251074756917399</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row>
    <row r="37" spans="1:82" s="3" customFormat="1" ht="14.7" customHeight="1" x14ac:dyDescent="0.35">
      <c r="A37" s="28" t="s">
        <v>19</v>
      </c>
      <c r="B37" s="29"/>
      <c r="C37" s="14"/>
      <c r="D37" s="20"/>
      <c r="E37" s="20"/>
      <c r="F37" s="20"/>
      <c r="G37" s="20"/>
      <c r="H37" s="20"/>
      <c r="I37" s="20"/>
      <c r="J37" s="21"/>
      <c r="K37" s="20">
        <f t="shared" si="6"/>
        <v>0</v>
      </c>
      <c r="L37" s="96" t="str">
        <f t="shared" si="7"/>
        <v>N/A</v>
      </c>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row>
    <row r="38" spans="1:82" s="3" customFormat="1" ht="14.7" customHeight="1" thickBot="1" x14ac:dyDescent="0.4">
      <c r="A38" s="17" t="s">
        <v>20</v>
      </c>
      <c r="B38" s="18" t="s">
        <v>7</v>
      </c>
      <c r="C38" s="14">
        <v>1</v>
      </c>
      <c r="D38" s="20">
        <v>215.06</v>
      </c>
      <c r="E38" s="20">
        <v>205</v>
      </c>
      <c r="F38" s="20">
        <v>50</v>
      </c>
      <c r="G38" s="20"/>
      <c r="H38" s="19">
        <f>SUM(E38:F38)</f>
        <v>255</v>
      </c>
      <c r="I38" s="19">
        <f>SUM(E38:G38)</f>
        <v>255</v>
      </c>
      <c r="J38" s="30">
        <v>280.68</v>
      </c>
      <c r="K38" s="19">
        <f t="shared" si="6"/>
        <v>25.680000000000007</v>
      </c>
      <c r="L38" s="97">
        <f t="shared" si="7"/>
        <v>0.1007058823529412</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row>
    <row r="39" spans="1:82" s="3" customFormat="1" ht="15.45" customHeight="1" thickBot="1" x14ac:dyDescent="0.4">
      <c r="A39" s="22" t="s">
        <v>21</v>
      </c>
      <c r="B39" s="23"/>
      <c r="C39" s="24"/>
      <c r="D39" s="26">
        <f>SUM(D38)</f>
        <v>215.06</v>
      </c>
      <c r="E39" s="26">
        <f t="shared" ref="E39:I39" si="9">SUM(E38)</f>
        <v>205</v>
      </c>
      <c r="F39" s="26">
        <f>SUM(F38)</f>
        <v>50</v>
      </c>
      <c r="G39" s="26">
        <f t="shared" si="9"/>
        <v>0</v>
      </c>
      <c r="H39" s="26">
        <f t="shared" si="9"/>
        <v>255</v>
      </c>
      <c r="I39" s="26">
        <f t="shared" si="9"/>
        <v>255</v>
      </c>
      <c r="J39" s="27">
        <f>SUM(J38)</f>
        <v>280.68</v>
      </c>
      <c r="K39" s="26">
        <f t="shared" si="6"/>
        <v>25.680000000000007</v>
      </c>
      <c r="L39" s="78">
        <f t="shared" si="7"/>
        <v>0.1007058823529412</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row>
    <row r="40" spans="1:82" s="3" customFormat="1" ht="14.7" customHeight="1" x14ac:dyDescent="0.35">
      <c r="A40" s="28" t="s">
        <v>22</v>
      </c>
      <c r="B40" s="29"/>
      <c r="C40" s="14"/>
      <c r="D40" s="20"/>
      <c r="E40" s="20"/>
      <c r="F40" s="20"/>
      <c r="G40" s="20"/>
      <c r="H40" s="20"/>
      <c r="I40" s="20"/>
      <c r="J40" s="53"/>
      <c r="K40" s="20">
        <f t="shared" si="6"/>
        <v>0</v>
      </c>
      <c r="L40" s="98" t="str">
        <f t="shared" si="7"/>
        <v>N/A</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row>
    <row r="41" spans="1:82" s="3" customFormat="1" ht="14.7" customHeight="1" x14ac:dyDescent="0.35">
      <c r="A41" s="50" t="s">
        <v>24</v>
      </c>
      <c r="B41" s="58" t="s">
        <v>47</v>
      </c>
      <c r="C41" s="59">
        <v>0.61160000000000003</v>
      </c>
      <c r="D41" s="60">
        <f>SUM(D42:D43)*$C$41</f>
        <v>14.794604</v>
      </c>
      <c r="E41" s="60">
        <f>SUM(E42:E43)*$C$41</f>
        <v>13.1494</v>
      </c>
      <c r="F41" s="60">
        <f>SUM(F42:F43)*$C$41</f>
        <v>1.8348</v>
      </c>
      <c r="G41" s="60"/>
      <c r="H41" s="61">
        <f t="shared" ref="H41:H58" si="10">SUM(E41:F41)</f>
        <v>14.9842</v>
      </c>
      <c r="I41" s="61">
        <f>SUM(E41:G41)</f>
        <v>14.9842</v>
      </c>
      <c r="J41" s="62">
        <f>SUM(J42:J43)*$C$41</f>
        <v>14.984200000000001</v>
      </c>
      <c r="K41" s="61">
        <f t="shared" si="6"/>
        <v>0</v>
      </c>
      <c r="L41" s="99">
        <f t="shared" si="7"/>
        <v>0</v>
      </c>
      <c r="M41" s="1"/>
      <c r="N41" s="1"/>
      <c r="O41" s="1"/>
      <c r="P41" s="2"/>
      <c r="Q41" s="2"/>
      <c r="R41" s="2"/>
      <c r="S41" s="2"/>
      <c r="T41" s="2"/>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3" customFormat="1" ht="14.7" customHeight="1" x14ac:dyDescent="0.35">
      <c r="A42" s="17"/>
      <c r="B42" s="31"/>
      <c r="C42" s="32"/>
      <c r="D42" s="88">
        <v>10.039999999999999</v>
      </c>
      <c r="E42" s="88">
        <v>10</v>
      </c>
      <c r="F42" s="88">
        <v>0</v>
      </c>
      <c r="G42" s="88">
        <v>0</v>
      </c>
      <c r="H42" s="19">
        <f t="shared" si="10"/>
        <v>10</v>
      </c>
      <c r="I42" s="19">
        <f t="shared" ref="I42:I58" si="11">SUM(F42:G42)</f>
        <v>0</v>
      </c>
      <c r="J42" s="91">
        <v>10</v>
      </c>
      <c r="K42" s="19">
        <f t="shared" si="6"/>
        <v>0</v>
      </c>
      <c r="L42" s="100">
        <f t="shared" si="7"/>
        <v>0</v>
      </c>
      <c r="M42" s="1"/>
      <c r="N42" s="1"/>
      <c r="O42" s="1"/>
      <c r="P42" s="2"/>
      <c r="Q42" s="2"/>
      <c r="R42" s="2"/>
      <c r="S42" s="2"/>
      <c r="T42" s="2"/>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row>
    <row r="43" spans="1:82" s="3" customFormat="1" ht="14.7" customHeight="1" x14ac:dyDescent="0.35">
      <c r="A43" s="17"/>
      <c r="B43" s="31"/>
      <c r="C43" s="32"/>
      <c r="D43" s="88">
        <v>14.15</v>
      </c>
      <c r="E43" s="88">
        <v>11.5</v>
      </c>
      <c r="F43" s="88">
        <v>3</v>
      </c>
      <c r="G43" s="88">
        <v>0</v>
      </c>
      <c r="H43" s="19">
        <f>SUM(E43:F43)</f>
        <v>14.5</v>
      </c>
      <c r="I43" s="19">
        <f>SUM(F43:G43)</f>
        <v>3</v>
      </c>
      <c r="J43" s="91">
        <v>14.5</v>
      </c>
      <c r="K43" s="19">
        <f t="shared" si="6"/>
        <v>0</v>
      </c>
      <c r="L43" s="100">
        <f t="shared" si="7"/>
        <v>0</v>
      </c>
      <c r="M43" s="1"/>
      <c r="N43" s="1"/>
      <c r="O43" s="1"/>
      <c r="P43" s="2"/>
      <c r="Q43" s="2"/>
      <c r="R43" s="2"/>
      <c r="S43" s="2"/>
      <c r="T43" s="2"/>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row>
    <row r="44" spans="1:82" s="3" customFormat="1" ht="14.7" customHeight="1" x14ac:dyDescent="0.35">
      <c r="A44" s="17"/>
      <c r="B44" s="31" t="s">
        <v>34</v>
      </c>
      <c r="C44" s="32"/>
      <c r="D44" s="33">
        <f>D42*$C$41</f>
        <v>6.1404639999999997</v>
      </c>
      <c r="E44" s="33">
        <f t="shared" ref="E44:G44" si="12">E42*$C$41</f>
        <v>6.1160000000000005</v>
      </c>
      <c r="F44" s="33">
        <f>F42*$C$41</f>
        <v>0</v>
      </c>
      <c r="G44" s="33">
        <f t="shared" si="12"/>
        <v>0</v>
      </c>
      <c r="H44" s="19">
        <f t="shared" si="10"/>
        <v>6.1160000000000005</v>
      </c>
      <c r="I44" s="19">
        <f t="shared" si="11"/>
        <v>0</v>
      </c>
      <c r="J44" s="34">
        <f t="shared" ref="J44" si="13">J42*$C$41</f>
        <v>6.1160000000000005</v>
      </c>
      <c r="K44" s="19">
        <f t="shared" ref="K44:K45" si="14">J44-H44</f>
        <v>0</v>
      </c>
      <c r="L44" s="100">
        <f t="shared" ref="L44:L45" si="15">IF(H44=0,"N/A",K44/H44)</f>
        <v>0</v>
      </c>
      <c r="M44" s="1"/>
      <c r="N44" s="1"/>
      <c r="O44" s="1"/>
      <c r="P44" s="2"/>
      <c r="Q44" s="2"/>
      <c r="R44" s="2"/>
      <c r="S44" s="2"/>
      <c r="T44" s="2"/>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row>
    <row r="45" spans="1:82" s="3" customFormat="1" ht="14.7" customHeight="1" x14ac:dyDescent="0.35">
      <c r="A45" s="17"/>
      <c r="B45" s="31" t="s">
        <v>7</v>
      </c>
      <c r="C45" s="32"/>
      <c r="D45" s="33">
        <f>D43*$C$41</f>
        <v>8.6541399999999999</v>
      </c>
      <c r="E45" s="33">
        <f t="shared" ref="E45:G45" si="16">E43*$C$41</f>
        <v>7.0334000000000003</v>
      </c>
      <c r="F45" s="33">
        <f>F43*$C$41</f>
        <v>1.8348</v>
      </c>
      <c r="G45" s="33">
        <f t="shared" si="16"/>
        <v>0</v>
      </c>
      <c r="H45" s="19">
        <f t="shared" si="10"/>
        <v>8.8681999999999999</v>
      </c>
      <c r="I45" s="19">
        <f t="shared" si="11"/>
        <v>1.8348</v>
      </c>
      <c r="J45" s="34">
        <f t="shared" ref="J45" si="17">J43*$C$41</f>
        <v>8.8681999999999999</v>
      </c>
      <c r="K45" s="19">
        <f t="shared" si="14"/>
        <v>0</v>
      </c>
      <c r="L45" s="100">
        <f t="shared" si="15"/>
        <v>0</v>
      </c>
      <c r="M45" s="1"/>
      <c r="N45" s="1"/>
      <c r="O45" s="1"/>
      <c r="P45" s="2"/>
      <c r="Q45" s="2"/>
      <c r="R45" s="2"/>
      <c r="S45" s="2"/>
      <c r="T45" s="2"/>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row>
    <row r="46" spans="1:82" s="3" customFormat="1" ht="14.7" customHeight="1" x14ac:dyDescent="0.35">
      <c r="A46" s="50" t="s">
        <v>25</v>
      </c>
      <c r="B46" s="58" t="s">
        <v>7</v>
      </c>
      <c r="C46" s="59">
        <v>0.58750000000000002</v>
      </c>
      <c r="D46" s="60">
        <f>$C$46*D47</f>
        <v>11.421000000000001</v>
      </c>
      <c r="E46" s="60">
        <f>$C$46*E47</f>
        <v>12.3375</v>
      </c>
      <c r="F46" s="60">
        <f>$C$46*F47</f>
        <v>0</v>
      </c>
      <c r="G46" s="60"/>
      <c r="H46" s="61">
        <f t="shared" si="10"/>
        <v>12.3375</v>
      </c>
      <c r="I46" s="61">
        <f>SUM(E46:G46)</f>
        <v>12.3375</v>
      </c>
      <c r="J46" s="62">
        <f>$C$46*J47</f>
        <v>12.3375</v>
      </c>
      <c r="K46" s="61">
        <f t="shared" si="6"/>
        <v>0</v>
      </c>
      <c r="L46" s="99">
        <f t="shared" si="7"/>
        <v>0</v>
      </c>
      <c r="M46" s="1"/>
      <c r="N46" s="1"/>
      <c r="O46" s="1"/>
      <c r="P46" s="2"/>
      <c r="Q46" s="2"/>
      <c r="R46" s="2"/>
      <c r="S46" s="2"/>
      <c r="T46" s="2"/>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row>
    <row r="47" spans="1:82" s="3" customFormat="1" ht="14.7" customHeight="1" x14ac:dyDescent="0.35">
      <c r="A47" s="17"/>
      <c r="B47" s="18"/>
      <c r="C47" s="14"/>
      <c r="D47" s="20">
        <v>19.440000000000001</v>
      </c>
      <c r="E47" s="20">
        <v>21</v>
      </c>
      <c r="F47" s="20"/>
      <c r="G47" s="20"/>
      <c r="H47" s="19">
        <f t="shared" si="10"/>
        <v>21</v>
      </c>
      <c r="I47" s="19">
        <f t="shared" si="11"/>
        <v>0</v>
      </c>
      <c r="J47" s="21">
        <v>21</v>
      </c>
      <c r="K47" s="19">
        <f t="shared" si="6"/>
        <v>0</v>
      </c>
      <c r="L47" s="96">
        <f t="shared" si="7"/>
        <v>0</v>
      </c>
      <c r="M47" s="1"/>
      <c r="N47" s="1"/>
      <c r="O47" s="1"/>
      <c r="P47" s="2"/>
      <c r="Q47" s="2"/>
      <c r="R47" s="2"/>
      <c r="S47" s="2"/>
      <c r="T47" s="2"/>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row>
    <row r="48" spans="1:82" s="3" customFormat="1" ht="14.7" customHeight="1" x14ac:dyDescent="0.35">
      <c r="A48" s="50" t="s">
        <v>26</v>
      </c>
      <c r="B48" s="58" t="s">
        <v>34</v>
      </c>
      <c r="C48" s="59">
        <v>0.68440000000000001</v>
      </c>
      <c r="D48" s="60">
        <f>$C$48*D49</f>
        <v>67.413399999999996</v>
      </c>
      <c r="E48" s="60">
        <f>$C$48*E49</f>
        <v>68.850639999999999</v>
      </c>
      <c r="F48" s="60">
        <f>$C$48*F49</f>
        <v>0</v>
      </c>
      <c r="G48" s="60"/>
      <c r="H48" s="61">
        <f t="shared" si="10"/>
        <v>68.850639999999999</v>
      </c>
      <c r="I48" s="61">
        <f>SUM(E48:G48)</f>
        <v>68.850639999999999</v>
      </c>
      <c r="J48" s="62">
        <f>$C$46*J49</f>
        <v>58.456250000000004</v>
      </c>
      <c r="K48" s="61">
        <f t="shared" si="6"/>
        <v>-10.394389999999994</v>
      </c>
      <c r="L48" s="99">
        <f t="shared" si="7"/>
        <v>-0.15097012896321652</v>
      </c>
      <c r="M48" s="1"/>
      <c r="N48" s="1"/>
      <c r="O48" s="1"/>
      <c r="P48" s="2"/>
      <c r="Q48" s="2"/>
      <c r="R48" s="2"/>
      <c r="S48" s="2"/>
      <c r="T48" s="2"/>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row>
    <row r="49" spans="1:82" s="3" customFormat="1" ht="14.7" customHeight="1" x14ac:dyDescent="0.35">
      <c r="A49" s="17"/>
      <c r="B49" s="18"/>
      <c r="C49" s="14"/>
      <c r="D49" s="20">
        <v>98.5</v>
      </c>
      <c r="E49" s="20">
        <v>100.6</v>
      </c>
      <c r="F49" s="20"/>
      <c r="G49" s="20"/>
      <c r="H49" s="19">
        <f t="shared" si="10"/>
        <v>100.6</v>
      </c>
      <c r="I49" s="19">
        <f t="shared" si="11"/>
        <v>0</v>
      </c>
      <c r="J49" s="21">
        <v>99.5</v>
      </c>
      <c r="K49" s="19">
        <f t="shared" si="6"/>
        <v>-1.0999999999999943</v>
      </c>
      <c r="L49" s="96">
        <f t="shared" si="7"/>
        <v>-1.0934393638170918E-2</v>
      </c>
      <c r="M49" s="1"/>
      <c r="N49" s="1"/>
      <c r="O49" s="1"/>
      <c r="P49" s="2"/>
      <c r="Q49" s="2"/>
      <c r="R49" s="2"/>
      <c r="S49" s="2"/>
      <c r="T49" s="2"/>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row>
    <row r="50" spans="1:82" s="3" customFormat="1" ht="14.7" customHeight="1" x14ac:dyDescent="0.35">
      <c r="A50" s="50" t="s">
        <v>48</v>
      </c>
      <c r="B50" s="58" t="s">
        <v>34</v>
      </c>
      <c r="C50" s="59">
        <v>0.71879999999999999</v>
      </c>
      <c r="D50" s="60">
        <f>$C$50*D51</f>
        <v>58.143732</v>
      </c>
      <c r="E50" s="60">
        <f>$C$50*E51</f>
        <v>59.595707999999995</v>
      </c>
      <c r="F50" s="60">
        <f>$C$50*F51</f>
        <v>0</v>
      </c>
      <c r="G50" s="60"/>
      <c r="H50" s="61">
        <f t="shared" si="10"/>
        <v>59.595707999999995</v>
      </c>
      <c r="I50" s="61">
        <f>SUM(E50:G50)</f>
        <v>59.595707999999995</v>
      </c>
      <c r="J50" s="62">
        <f>$C$46*J51</f>
        <v>58.714750000000002</v>
      </c>
      <c r="K50" s="61">
        <f t="shared" si="6"/>
        <v>-0.88095799999999258</v>
      </c>
      <c r="L50" s="99">
        <f t="shared" si="7"/>
        <v>-1.4782239016272659E-2</v>
      </c>
      <c r="M50" s="1"/>
      <c r="N50" s="1"/>
      <c r="O50" s="1"/>
      <c r="P50" s="2"/>
      <c r="Q50" s="2"/>
      <c r="R50" s="2"/>
      <c r="S50" s="2"/>
      <c r="T50" s="2"/>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row>
    <row r="51" spans="1:82" s="3" customFormat="1" ht="14.7" customHeight="1" x14ac:dyDescent="0.35">
      <c r="A51" s="17"/>
      <c r="B51" s="18"/>
      <c r="C51" s="14"/>
      <c r="D51" s="20">
        <v>80.89</v>
      </c>
      <c r="E51" s="20">
        <v>82.91</v>
      </c>
      <c r="F51" s="20"/>
      <c r="G51" s="20"/>
      <c r="H51" s="19">
        <f t="shared" si="10"/>
        <v>82.91</v>
      </c>
      <c r="I51" s="19">
        <f t="shared" si="11"/>
        <v>0</v>
      </c>
      <c r="J51" s="21">
        <v>99.94</v>
      </c>
      <c r="K51" s="19">
        <f t="shared" si="6"/>
        <v>17.03</v>
      </c>
      <c r="L51" s="96">
        <f t="shared" si="7"/>
        <v>0.20540344952357981</v>
      </c>
      <c r="M51" s="1"/>
      <c r="N51" s="1"/>
      <c r="O51" s="1"/>
      <c r="P51" s="2"/>
      <c r="Q51" s="2"/>
      <c r="R51" s="2"/>
      <c r="S51" s="2"/>
      <c r="T51" s="2"/>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row>
    <row r="52" spans="1:82" s="3" customFormat="1" ht="14.7" customHeight="1" x14ac:dyDescent="0.35">
      <c r="A52" s="68" t="s">
        <v>49</v>
      </c>
      <c r="B52" s="63" t="s">
        <v>47</v>
      </c>
      <c r="C52" s="64">
        <v>0.54669999999999996</v>
      </c>
      <c r="D52" s="65">
        <f>$C$52*(D53+D54)</f>
        <v>220.33103399999999</v>
      </c>
      <c r="E52" s="65">
        <f>$C$52*(E53+E54)</f>
        <v>234.24454900000001</v>
      </c>
      <c r="F52" s="65">
        <f>$C$52*(F53+F54)</f>
        <v>0</v>
      </c>
      <c r="G52" s="65"/>
      <c r="H52" s="66">
        <f t="shared" si="10"/>
        <v>234.24454900000001</v>
      </c>
      <c r="I52" s="66">
        <f>SUM(E52:G52)</f>
        <v>234.24454900000001</v>
      </c>
      <c r="J52" s="67">
        <f>$C$52*(J53+J54)</f>
        <v>207.80067</v>
      </c>
      <c r="K52" s="66">
        <f t="shared" si="6"/>
        <v>-26.44387900000001</v>
      </c>
      <c r="L52" s="101">
        <f t="shared" si="7"/>
        <v>-0.11289005064531943</v>
      </c>
      <c r="M52" s="1"/>
      <c r="N52" s="1"/>
      <c r="O52" s="1"/>
      <c r="P52" s="2"/>
      <c r="Q52" s="2"/>
      <c r="R52" s="2"/>
      <c r="S52" s="2"/>
      <c r="T52" s="2"/>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row>
    <row r="53" spans="1:82" s="3" customFormat="1" ht="14.7" customHeight="1" x14ac:dyDescent="0.35">
      <c r="A53" s="36"/>
      <c r="B53" s="31"/>
      <c r="C53" s="32"/>
      <c r="D53" s="88">
        <v>0</v>
      </c>
      <c r="E53" s="88">
        <v>20</v>
      </c>
      <c r="F53" s="88">
        <v>0</v>
      </c>
      <c r="G53" s="88">
        <v>0</v>
      </c>
      <c r="H53" s="19">
        <f t="shared" si="10"/>
        <v>20</v>
      </c>
      <c r="I53" s="19">
        <f t="shared" si="11"/>
        <v>0</v>
      </c>
      <c r="J53" s="90">
        <v>15</v>
      </c>
      <c r="K53" s="19">
        <f t="shared" si="6"/>
        <v>-5</v>
      </c>
      <c r="L53" s="102">
        <f t="shared" si="7"/>
        <v>-0.25</v>
      </c>
      <c r="M53" s="1"/>
      <c r="N53" s="1"/>
      <c r="O53" s="1"/>
      <c r="P53" s="2"/>
      <c r="Q53" s="2"/>
      <c r="R53" s="2"/>
      <c r="S53" s="2"/>
      <c r="T53" s="2"/>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row>
    <row r="54" spans="1:82" s="3" customFormat="1" ht="14.7" customHeight="1" x14ac:dyDescent="0.35">
      <c r="A54" s="36"/>
      <c r="B54" s="31"/>
      <c r="C54" s="32"/>
      <c r="D54" s="88">
        <v>403.02</v>
      </c>
      <c r="E54" s="88">
        <v>408.47</v>
      </c>
      <c r="F54" s="88">
        <v>0</v>
      </c>
      <c r="G54" s="88">
        <v>0</v>
      </c>
      <c r="H54" s="19">
        <f t="shared" si="10"/>
        <v>408.47</v>
      </c>
      <c r="I54" s="19">
        <f t="shared" si="11"/>
        <v>0</v>
      </c>
      <c r="J54" s="91">
        <v>365.1</v>
      </c>
      <c r="K54" s="19">
        <f t="shared" si="6"/>
        <v>-43.370000000000005</v>
      </c>
      <c r="L54" s="100">
        <f t="shared" si="7"/>
        <v>-0.10617670820378486</v>
      </c>
      <c r="M54" s="1"/>
      <c r="N54" s="1"/>
      <c r="O54" s="1"/>
      <c r="P54" s="2"/>
      <c r="Q54" s="2"/>
      <c r="R54" s="2"/>
      <c r="S54" s="2"/>
      <c r="T54" s="2"/>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row>
    <row r="55" spans="1:82" s="3" customFormat="1" ht="14.7" customHeight="1" x14ac:dyDescent="0.35">
      <c r="A55" s="36"/>
      <c r="B55" s="31" t="s">
        <v>34</v>
      </c>
      <c r="C55" s="32"/>
      <c r="D55" s="33">
        <f>D53*$C$52</f>
        <v>0</v>
      </c>
      <c r="E55" s="33">
        <f t="shared" ref="E55:G55" si="18">E53*$C$52</f>
        <v>10.933999999999999</v>
      </c>
      <c r="F55" s="33">
        <f t="shared" si="18"/>
        <v>0</v>
      </c>
      <c r="G55" s="33">
        <f t="shared" si="18"/>
        <v>0</v>
      </c>
      <c r="H55" s="19">
        <f t="shared" ref="H55:H56" si="19">SUM(E55:F55)</f>
        <v>10.933999999999999</v>
      </c>
      <c r="I55" s="19">
        <f t="shared" ref="I55:I56" si="20">SUM(F55:G55)</f>
        <v>0</v>
      </c>
      <c r="J55" s="34">
        <f t="shared" ref="J55" si="21">J53*$C$52</f>
        <v>8.2004999999999999</v>
      </c>
      <c r="K55" s="19">
        <f t="shared" ref="K55:K56" si="22">J55-H55</f>
        <v>-2.7334999999999994</v>
      </c>
      <c r="L55" s="100">
        <f t="shared" ref="L55:L56" si="23">IF(H55=0,"N/A",K55/H55)</f>
        <v>-0.24999999999999997</v>
      </c>
      <c r="M55" s="1"/>
      <c r="N55" s="1"/>
      <c r="O55" s="1"/>
      <c r="P55" s="2"/>
      <c r="Q55" s="2"/>
      <c r="R55" s="2"/>
      <c r="S55" s="2"/>
      <c r="T55" s="2"/>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row>
    <row r="56" spans="1:82" s="3" customFormat="1" ht="14.7" customHeight="1" x14ac:dyDescent="0.35">
      <c r="A56" s="36"/>
      <c r="B56" s="31" t="s">
        <v>7</v>
      </c>
      <c r="C56" s="32"/>
      <c r="D56" s="33">
        <f>D54*$C$52</f>
        <v>220.33103399999999</v>
      </c>
      <c r="E56" s="33">
        <f t="shared" ref="E56:G56" si="24">E54*$C$52</f>
        <v>223.31054900000001</v>
      </c>
      <c r="F56" s="33">
        <f t="shared" si="24"/>
        <v>0</v>
      </c>
      <c r="G56" s="33">
        <f t="shared" si="24"/>
        <v>0</v>
      </c>
      <c r="H56" s="19">
        <f t="shared" si="19"/>
        <v>223.31054900000001</v>
      </c>
      <c r="I56" s="19">
        <f t="shared" si="20"/>
        <v>0</v>
      </c>
      <c r="J56" s="34">
        <f t="shared" ref="J56" si="25">J54*$C$52</f>
        <v>199.60016999999999</v>
      </c>
      <c r="K56" s="19">
        <f t="shared" si="22"/>
        <v>-23.710379000000017</v>
      </c>
      <c r="L56" s="100">
        <f t="shared" si="23"/>
        <v>-0.10617670820378493</v>
      </c>
      <c r="M56" s="1"/>
      <c r="N56" s="1"/>
      <c r="O56" s="1"/>
      <c r="P56" s="2"/>
      <c r="Q56" s="2"/>
      <c r="R56" s="2"/>
      <c r="S56" s="2"/>
      <c r="T56" s="2"/>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row>
    <row r="57" spans="1:82" s="3" customFormat="1" ht="14.7" customHeight="1" x14ac:dyDescent="0.35">
      <c r="A57" s="50" t="s">
        <v>27</v>
      </c>
      <c r="B57" s="58" t="s">
        <v>34</v>
      </c>
      <c r="C57" s="59">
        <v>0.67700000000000005</v>
      </c>
      <c r="D57" s="60">
        <f>$C$57*D58</f>
        <v>196.33677</v>
      </c>
      <c r="E57" s="60">
        <f>$C$57*E58</f>
        <v>147.58600000000001</v>
      </c>
      <c r="F57" s="60">
        <f>$C$57*F58</f>
        <v>62.284000000000006</v>
      </c>
      <c r="G57" s="60">
        <f>$C$57*G58</f>
        <v>0</v>
      </c>
      <c r="H57" s="61">
        <f t="shared" si="10"/>
        <v>209.87</v>
      </c>
      <c r="I57" s="61">
        <f>SUM(E57:G57)</f>
        <v>209.87</v>
      </c>
      <c r="J57" s="62">
        <f>$C$57*J58</f>
        <v>257.47664000000003</v>
      </c>
      <c r="K57" s="61">
        <f t="shared" si="6"/>
        <v>47.606640000000027</v>
      </c>
      <c r="L57" s="99">
        <f t="shared" si="7"/>
        <v>0.22683870967741948</v>
      </c>
      <c r="M57" s="1"/>
      <c r="N57" s="1"/>
      <c r="O57" s="1"/>
      <c r="P57" s="2"/>
      <c r="Q57" s="2"/>
      <c r="R57" s="2"/>
      <c r="S57" s="2"/>
      <c r="T57" s="2"/>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row>
    <row r="58" spans="1:82" s="3" customFormat="1" ht="14.7" customHeight="1" x14ac:dyDescent="0.35">
      <c r="A58" s="17"/>
      <c r="B58" s="18"/>
      <c r="C58" s="14"/>
      <c r="D58" s="20">
        <v>290.01</v>
      </c>
      <c r="E58" s="20">
        <v>218</v>
      </c>
      <c r="F58" s="20">
        <v>92</v>
      </c>
      <c r="G58" s="20">
        <v>0</v>
      </c>
      <c r="H58" s="19">
        <f t="shared" si="10"/>
        <v>310</v>
      </c>
      <c r="I58" s="19">
        <f t="shared" si="11"/>
        <v>92</v>
      </c>
      <c r="J58" s="35">
        <v>380.32</v>
      </c>
      <c r="K58" s="19">
        <f t="shared" si="6"/>
        <v>70.319999999999993</v>
      </c>
      <c r="L58" s="103">
        <f t="shared" si="7"/>
        <v>0.22683870967741934</v>
      </c>
      <c r="M58" s="1"/>
      <c r="N58" s="1"/>
      <c r="O58" s="1"/>
      <c r="P58" s="2"/>
      <c r="Q58" s="2"/>
      <c r="R58" s="2"/>
      <c r="S58" s="2"/>
      <c r="T58" s="2"/>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row>
    <row r="59" spans="1:82" s="3" customFormat="1" ht="16.2" x14ac:dyDescent="0.35">
      <c r="A59" s="50" t="s">
        <v>50</v>
      </c>
      <c r="B59" s="58" t="s">
        <v>34</v>
      </c>
      <c r="C59" s="59">
        <v>0.72299999999999998</v>
      </c>
      <c r="D59" s="60" t="s">
        <v>63</v>
      </c>
      <c r="E59" s="92" t="s">
        <v>86</v>
      </c>
      <c r="F59" s="69"/>
      <c r="G59" s="69"/>
      <c r="H59" s="61" t="s">
        <v>86</v>
      </c>
      <c r="I59" s="61" t="s">
        <v>86</v>
      </c>
      <c r="J59" s="93" t="s">
        <v>88</v>
      </c>
      <c r="K59" s="61" t="s">
        <v>89</v>
      </c>
      <c r="L59" s="107" t="s">
        <v>90</v>
      </c>
      <c r="M59" s="1"/>
      <c r="N59" s="1"/>
      <c r="O59" s="1"/>
      <c r="P59" s="2"/>
      <c r="Q59" s="2"/>
      <c r="R59" s="2"/>
      <c r="S59" s="2"/>
      <c r="T59" s="2"/>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row>
    <row r="60" spans="1:82" s="3" customFormat="1" x14ac:dyDescent="0.35">
      <c r="A60" s="70" t="s">
        <v>78</v>
      </c>
      <c r="B60" s="71"/>
      <c r="C60" s="72"/>
      <c r="D60" s="73">
        <f>$C$59*D61</f>
        <v>25.153169999999999</v>
      </c>
      <c r="E60" s="73">
        <f>$C$59*E61</f>
        <v>34.797989999999999</v>
      </c>
      <c r="F60" s="73">
        <f>$C$59*F61</f>
        <v>0</v>
      </c>
      <c r="G60" s="73">
        <f>$C$59*G61</f>
        <v>0</v>
      </c>
      <c r="H60" s="74">
        <f t="shared" ref="H60:H74" si="26">SUM(E60:F60)</f>
        <v>34.797989999999999</v>
      </c>
      <c r="I60" s="74">
        <f t="shared" ref="I60:I68" si="27">SUM(E60:G60)</f>
        <v>34.797989999999999</v>
      </c>
      <c r="J60" s="75">
        <f>$C$59*J61</f>
        <v>28.710329999999999</v>
      </c>
      <c r="K60" s="74">
        <f t="shared" si="6"/>
        <v>-6.0876599999999996</v>
      </c>
      <c r="L60" s="104">
        <f t="shared" si="7"/>
        <v>-0.1749428630791606</v>
      </c>
      <c r="M60" s="1"/>
      <c r="N60" s="1"/>
      <c r="O60" s="1"/>
      <c r="P60" s="2"/>
      <c r="Q60" s="2"/>
      <c r="R60" s="2"/>
      <c r="S60" s="2"/>
      <c r="T60" s="2"/>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row>
    <row r="61" spans="1:82" s="3" customFormat="1" x14ac:dyDescent="0.35">
      <c r="A61" s="17"/>
      <c r="B61" s="18"/>
      <c r="C61" s="14"/>
      <c r="D61" s="20">
        <v>34.79</v>
      </c>
      <c r="E61" s="20">
        <v>48.13</v>
      </c>
      <c r="F61" s="20">
        <v>0</v>
      </c>
      <c r="G61" s="20">
        <v>0</v>
      </c>
      <c r="H61" s="19">
        <f t="shared" si="26"/>
        <v>48.13</v>
      </c>
      <c r="I61" s="19">
        <f t="shared" si="27"/>
        <v>48.13</v>
      </c>
      <c r="J61" s="21">
        <v>39.71</v>
      </c>
      <c r="K61" s="19">
        <f t="shared" si="6"/>
        <v>-8.4200000000000017</v>
      </c>
      <c r="L61" s="96">
        <f t="shared" si="7"/>
        <v>-0.17494286307916063</v>
      </c>
      <c r="M61" s="1"/>
      <c r="N61" s="1"/>
      <c r="O61" s="1"/>
      <c r="P61" s="2"/>
      <c r="Q61" s="2"/>
      <c r="R61" s="2"/>
      <c r="S61" s="2"/>
      <c r="T61" s="2"/>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row>
    <row r="62" spans="1:82" s="3" customFormat="1" ht="14.7" customHeight="1" x14ac:dyDescent="0.35">
      <c r="A62" s="50" t="s">
        <v>28</v>
      </c>
      <c r="B62" s="58" t="s">
        <v>47</v>
      </c>
      <c r="C62" s="59">
        <v>0.74809999999999999</v>
      </c>
      <c r="D62" s="60">
        <f>$C$62*(D63+D64)</f>
        <v>71.944777000000002</v>
      </c>
      <c r="E62" s="60">
        <f>$C$62*(E63+E64)</f>
        <v>77.054299999999998</v>
      </c>
      <c r="F62" s="60">
        <f>$C$62*(F63+F64)</f>
        <v>0</v>
      </c>
      <c r="G62" s="60">
        <f>$C$62*(G63+G64)</f>
        <v>24.014009999999999</v>
      </c>
      <c r="H62" s="61">
        <f t="shared" si="26"/>
        <v>77.054299999999998</v>
      </c>
      <c r="I62" s="61">
        <f t="shared" si="27"/>
        <v>101.06831</v>
      </c>
      <c r="J62" s="62">
        <f>$C$62*(J63+J64)</f>
        <v>80.907015000000001</v>
      </c>
      <c r="K62" s="61">
        <f t="shared" si="6"/>
        <v>3.8527150000000034</v>
      </c>
      <c r="L62" s="99">
        <f t="shared" si="7"/>
        <v>5.0000000000000044E-2</v>
      </c>
      <c r="M62" s="1"/>
      <c r="N62" s="1"/>
      <c r="O62" s="1"/>
      <c r="P62" s="2"/>
      <c r="Q62" s="2"/>
      <c r="R62" s="2"/>
      <c r="S62" s="2"/>
      <c r="T62" s="2"/>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row>
    <row r="63" spans="1:82" s="3" customFormat="1" ht="14.7" customHeight="1" x14ac:dyDescent="0.35">
      <c r="A63" s="17"/>
      <c r="C63" s="32"/>
      <c r="D63" s="88">
        <v>93.48</v>
      </c>
      <c r="E63" s="88">
        <v>93.5</v>
      </c>
      <c r="F63" s="88">
        <v>0</v>
      </c>
      <c r="G63" s="88">
        <v>32.1</v>
      </c>
      <c r="H63" s="19">
        <f t="shared" si="26"/>
        <v>93.5</v>
      </c>
      <c r="I63" s="19">
        <f t="shared" si="27"/>
        <v>125.6</v>
      </c>
      <c r="J63" s="89">
        <v>93.5</v>
      </c>
      <c r="K63" s="19">
        <f t="shared" si="6"/>
        <v>0</v>
      </c>
      <c r="L63" s="102">
        <f t="shared" si="7"/>
        <v>0</v>
      </c>
      <c r="M63" s="1"/>
      <c r="N63" s="1"/>
      <c r="O63" s="1"/>
      <c r="P63" s="2"/>
      <c r="Q63" s="2"/>
      <c r="R63" s="2"/>
      <c r="S63" s="2"/>
      <c r="T63" s="2"/>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row>
    <row r="64" spans="1:82" s="3" customFormat="1" ht="14.7" customHeight="1" x14ac:dyDescent="0.35">
      <c r="A64" s="17"/>
      <c r="C64" s="32"/>
      <c r="D64" s="88">
        <v>2.69</v>
      </c>
      <c r="E64" s="88">
        <v>9.5</v>
      </c>
      <c r="F64" s="88">
        <v>0</v>
      </c>
      <c r="G64" s="88">
        <v>0</v>
      </c>
      <c r="H64" s="19">
        <f t="shared" si="26"/>
        <v>9.5</v>
      </c>
      <c r="I64" s="19">
        <f t="shared" si="27"/>
        <v>9.5</v>
      </c>
      <c r="J64" s="89">
        <v>14.65</v>
      </c>
      <c r="K64" s="19">
        <f t="shared" si="6"/>
        <v>5.15</v>
      </c>
      <c r="L64" s="102">
        <f t="shared" si="7"/>
        <v>0.54210526315789476</v>
      </c>
      <c r="M64" s="1"/>
      <c r="N64" s="1"/>
      <c r="O64" s="1"/>
      <c r="P64" s="2"/>
      <c r="Q64" s="2"/>
      <c r="R64" s="2"/>
      <c r="S64" s="2"/>
      <c r="T64" s="2"/>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row>
    <row r="65" spans="1:82" s="3" customFormat="1" ht="14.7" customHeight="1" x14ac:dyDescent="0.35">
      <c r="A65" s="17"/>
      <c r="B65" s="31" t="s">
        <v>34</v>
      </c>
      <c r="C65" s="32"/>
      <c r="D65" s="33">
        <f>D63*$C$62</f>
        <v>69.932388000000003</v>
      </c>
      <c r="E65" s="33">
        <f t="shared" ref="E65:G65" si="28">E63*$C$62</f>
        <v>69.94735</v>
      </c>
      <c r="F65" s="33">
        <f t="shared" si="28"/>
        <v>0</v>
      </c>
      <c r="G65" s="33">
        <f t="shared" si="28"/>
        <v>24.014009999999999</v>
      </c>
      <c r="H65" s="19">
        <f t="shared" si="26"/>
        <v>69.94735</v>
      </c>
      <c r="I65" s="19">
        <f t="shared" si="27"/>
        <v>93.961359999999999</v>
      </c>
      <c r="J65" s="34">
        <f t="shared" ref="J65" si="29">J63*$C$62</f>
        <v>69.94735</v>
      </c>
      <c r="K65" s="19">
        <f t="shared" ref="K65:K66" si="30">J65-H65</f>
        <v>0</v>
      </c>
      <c r="L65" s="102">
        <f t="shared" ref="L65:L66" si="31">IF(H65=0,"N/A",K65/H65)</f>
        <v>0</v>
      </c>
      <c r="M65" s="1"/>
      <c r="N65" s="1"/>
      <c r="O65" s="1"/>
      <c r="P65" s="2"/>
      <c r="Q65" s="2"/>
      <c r="R65" s="2"/>
      <c r="S65" s="2"/>
      <c r="T65" s="2"/>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row>
    <row r="66" spans="1:82" s="3" customFormat="1" ht="14.7" customHeight="1" x14ac:dyDescent="0.35">
      <c r="A66" s="17"/>
      <c r="B66" s="31" t="s">
        <v>7</v>
      </c>
      <c r="C66" s="32"/>
      <c r="D66" s="33">
        <f>D64*$C$62</f>
        <v>2.0123889999999998</v>
      </c>
      <c r="E66" s="33">
        <f t="shared" ref="E66:G66" si="32">E64*$C$62</f>
        <v>7.1069499999999994</v>
      </c>
      <c r="F66" s="33">
        <f t="shared" si="32"/>
        <v>0</v>
      </c>
      <c r="G66" s="33">
        <f t="shared" si="32"/>
        <v>0</v>
      </c>
      <c r="H66" s="19">
        <f t="shared" si="26"/>
        <v>7.1069499999999994</v>
      </c>
      <c r="I66" s="19">
        <f t="shared" si="27"/>
        <v>7.1069499999999994</v>
      </c>
      <c r="J66" s="34">
        <f t="shared" ref="J66" si="33">J64*$C$62</f>
        <v>10.959664999999999</v>
      </c>
      <c r="K66" s="19">
        <f t="shared" si="30"/>
        <v>3.8527149999999999</v>
      </c>
      <c r="L66" s="102">
        <f t="shared" si="31"/>
        <v>0.54210526315789476</v>
      </c>
      <c r="M66" s="1"/>
      <c r="N66" s="1"/>
      <c r="O66" s="1"/>
      <c r="P66" s="2"/>
      <c r="Q66" s="2"/>
      <c r="R66" s="2"/>
      <c r="S66" s="2"/>
      <c r="T66" s="2"/>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row>
    <row r="67" spans="1:82" s="3" customFormat="1" x14ac:dyDescent="0.35">
      <c r="A67" s="50" t="s">
        <v>29</v>
      </c>
      <c r="B67" s="58" t="s">
        <v>7</v>
      </c>
      <c r="C67" s="76">
        <v>0.58479999999999999</v>
      </c>
      <c r="D67" s="60">
        <f>$C$67*D68</f>
        <v>4.4269360000000004</v>
      </c>
      <c r="E67" s="60">
        <f>$C$67*E68</f>
        <v>7.0175999999999998</v>
      </c>
      <c r="F67" s="60">
        <f>$C$67*F68</f>
        <v>0</v>
      </c>
      <c r="G67" s="60">
        <f>$C$67*G68</f>
        <v>0</v>
      </c>
      <c r="H67" s="61">
        <f t="shared" si="26"/>
        <v>7.0175999999999998</v>
      </c>
      <c r="I67" s="61">
        <f t="shared" si="27"/>
        <v>7.0175999999999998</v>
      </c>
      <c r="J67" s="62">
        <f>$C$67*J68</f>
        <v>7.0175999999999998</v>
      </c>
      <c r="K67" s="61">
        <f t="shared" si="6"/>
        <v>0</v>
      </c>
      <c r="L67" s="99">
        <f t="shared" si="7"/>
        <v>0</v>
      </c>
      <c r="M67" s="1"/>
      <c r="N67" s="1"/>
      <c r="O67" s="1"/>
      <c r="P67" s="2"/>
      <c r="Q67" s="2"/>
      <c r="R67" s="2"/>
      <c r="S67" s="2"/>
      <c r="T67" s="2"/>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row>
    <row r="68" spans="1:82" s="3" customFormat="1" x14ac:dyDescent="0.35">
      <c r="A68" s="17"/>
      <c r="B68" s="18"/>
      <c r="C68" s="37"/>
      <c r="D68" s="20">
        <v>7.57</v>
      </c>
      <c r="E68" s="20">
        <v>12</v>
      </c>
      <c r="F68" s="20"/>
      <c r="G68" s="20"/>
      <c r="H68" s="19">
        <f t="shared" si="26"/>
        <v>12</v>
      </c>
      <c r="I68" s="19">
        <f t="shared" si="27"/>
        <v>12</v>
      </c>
      <c r="J68" s="21">
        <v>12</v>
      </c>
      <c r="K68" s="19">
        <f t="shared" si="6"/>
        <v>0</v>
      </c>
      <c r="L68" s="96">
        <f t="shared" si="7"/>
        <v>0</v>
      </c>
      <c r="M68" s="1"/>
      <c r="N68" s="1"/>
      <c r="O68" s="1"/>
      <c r="P68" s="2"/>
      <c r="Q68" s="2"/>
      <c r="R68" s="2"/>
      <c r="S68" s="2"/>
      <c r="T68" s="2"/>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row>
    <row r="69" spans="1:82" s="3" customFormat="1" x14ac:dyDescent="0.35">
      <c r="A69" s="50" t="s">
        <v>51</v>
      </c>
      <c r="B69" s="58" t="s">
        <v>7</v>
      </c>
      <c r="C69" s="76">
        <v>0.71989999999999998</v>
      </c>
      <c r="D69" s="60">
        <f>$C$69*D70</f>
        <v>6.0759559999999997</v>
      </c>
      <c r="E69" s="60">
        <f>$C$69*E70</f>
        <v>5.8239909999999995</v>
      </c>
      <c r="F69" s="60">
        <f>$C$69*F70</f>
        <v>0</v>
      </c>
      <c r="G69" s="60">
        <f>$C$69*G70</f>
        <v>0</v>
      </c>
      <c r="H69" s="61">
        <f t="shared" si="26"/>
        <v>5.8239909999999995</v>
      </c>
      <c r="I69" s="61">
        <f t="shared" ref="I69:I74" si="34">SUM(E69:G69)</f>
        <v>5.8239909999999995</v>
      </c>
      <c r="J69" s="62">
        <f>$C$69*J70</f>
        <v>9.5026799999999998</v>
      </c>
      <c r="K69" s="61">
        <f t="shared" si="6"/>
        <v>3.6786890000000003</v>
      </c>
      <c r="L69" s="99">
        <f t="shared" si="7"/>
        <v>0.63164400494437589</v>
      </c>
      <c r="M69" s="1" t="s">
        <v>30</v>
      </c>
      <c r="N69" s="1"/>
      <c r="O69" s="1"/>
      <c r="P69" s="2"/>
      <c r="Q69" s="2"/>
      <c r="R69" s="2"/>
      <c r="S69" s="2"/>
      <c r="T69" s="2"/>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row>
    <row r="70" spans="1:82" s="3" customFormat="1" x14ac:dyDescent="0.35">
      <c r="A70" s="17"/>
      <c r="B70" s="18"/>
      <c r="C70" s="37"/>
      <c r="D70" s="20">
        <v>8.44</v>
      </c>
      <c r="E70" s="20">
        <v>8.09</v>
      </c>
      <c r="F70" s="20"/>
      <c r="G70" s="20"/>
      <c r="H70" s="19">
        <f t="shared" si="26"/>
        <v>8.09</v>
      </c>
      <c r="I70" s="19">
        <f t="shared" si="34"/>
        <v>8.09</v>
      </c>
      <c r="J70" s="21">
        <v>13.2</v>
      </c>
      <c r="K70" s="19">
        <f t="shared" si="6"/>
        <v>5.1099999999999994</v>
      </c>
      <c r="L70" s="96">
        <f t="shared" si="7"/>
        <v>0.63164400494437567</v>
      </c>
      <c r="M70" s="1"/>
      <c r="N70" s="1"/>
      <c r="O70" s="1"/>
      <c r="P70" s="2"/>
      <c r="Q70" s="2"/>
      <c r="R70" s="2"/>
      <c r="S70" s="2"/>
      <c r="T70" s="2"/>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row>
    <row r="71" spans="1:82" s="3" customFormat="1" x14ac:dyDescent="0.35">
      <c r="A71" s="50" t="s">
        <v>52</v>
      </c>
      <c r="B71" s="58" t="s">
        <v>7</v>
      </c>
      <c r="C71" s="76">
        <v>0.62580000000000002</v>
      </c>
      <c r="D71" s="60">
        <f>$C$71*D72</f>
        <v>50.426963999999998</v>
      </c>
      <c r="E71" s="60">
        <f>$C$71*E72</f>
        <v>50.001420000000003</v>
      </c>
      <c r="F71" s="60">
        <f>$C$71*F72</f>
        <v>0</v>
      </c>
      <c r="G71" s="60">
        <f>$C$71*G72</f>
        <v>0</v>
      </c>
      <c r="H71" s="61">
        <f t="shared" si="26"/>
        <v>50.001420000000003</v>
      </c>
      <c r="I71" s="61">
        <f t="shared" si="34"/>
        <v>50.001420000000003</v>
      </c>
      <c r="J71" s="62">
        <f>$C$71*J72</f>
        <v>53.067839999999997</v>
      </c>
      <c r="K71" s="61">
        <f t="shared" si="6"/>
        <v>3.0664199999999937</v>
      </c>
      <c r="L71" s="99">
        <f t="shared" si="7"/>
        <v>6.1326658322903502E-2</v>
      </c>
      <c r="M71" s="1"/>
      <c r="N71" s="1"/>
      <c r="O71" s="1"/>
      <c r="P71" s="2"/>
      <c r="Q71" s="2"/>
      <c r="R71" s="2"/>
      <c r="S71" s="2"/>
      <c r="T71" s="2"/>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row>
    <row r="72" spans="1:82" s="3" customFormat="1" x14ac:dyDescent="0.35">
      <c r="A72" s="17"/>
      <c r="B72" s="18"/>
      <c r="C72" s="37"/>
      <c r="D72" s="20">
        <v>80.58</v>
      </c>
      <c r="E72" s="20">
        <v>79.900000000000006</v>
      </c>
      <c r="F72" s="20"/>
      <c r="G72" s="20"/>
      <c r="H72" s="19">
        <f t="shared" si="26"/>
        <v>79.900000000000006</v>
      </c>
      <c r="I72" s="19">
        <f t="shared" si="34"/>
        <v>79.900000000000006</v>
      </c>
      <c r="J72" s="21">
        <v>84.8</v>
      </c>
      <c r="K72" s="19">
        <f t="shared" si="6"/>
        <v>4.8999999999999915</v>
      </c>
      <c r="L72" s="96">
        <f t="shared" si="7"/>
        <v>6.1326658322903516E-2</v>
      </c>
      <c r="M72" s="1"/>
      <c r="N72" s="1"/>
      <c r="O72" s="1"/>
      <c r="P72" s="2"/>
      <c r="Q72" s="2"/>
      <c r="R72" s="2"/>
      <c r="S72" s="2"/>
      <c r="T72" s="2"/>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row>
    <row r="73" spans="1:82" s="3" customFormat="1" x14ac:dyDescent="0.35">
      <c r="A73" s="50" t="s">
        <v>31</v>
      </c>
      <c r="B73" s="58" t="s">
        <v>34</v>
      </c>
      <c r="C73" s="76">
        <v>0.5968</v>
      </c>
      <c r="D73" s="60">
        <f>$C$73*D74</f>
        <v>39.985599999999998</v>
      </c>
      <c r="E73" s="60">
        <f>$C$73*E74</f>
        <v>40.5824</v>
      </c>
      <c r="F73" s="60">
        <f>$C$73*F74</f>
        <v>0</v>
      </c>
      <c r="G73" s="60">
        <f>$C$73*G74</f>
        <v>0.5968</v>
      </c>
      <c r="H73" s="61">
        <f t="shared" si="26"/>
        <v>40.5824</v>
      </c>
      <c r="I73" s="61">
        <f t="shared" si="34"/>
        <v>41.179200000000002</v>
      </c>
      <c r="J73" s="62">
        <f>$C$73*J74</f>
        <v>45.953600000000002</v>
      </c>
      <c r="K73" s="61">
        <f t="shared" si="6"/>
        <v>5.3712000000000018</v>
      </c>
      <c r="L73" s="99">
        <f t="shared" si="7"/>
        <v>0.13235294117647065</v>
      </c>
      <c r="M73" s="1"/>
      <c r="N73" s="1"/>
      <c r="O73" s="1"/>
      <c r="P73" s="2"/>
      <c r="Q73" s="2"/>
      <c r="R73" s="2"/>
      <c r="S73" s="2"/>
      <c r="T73" s="2"/>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row>
    <row r="74" spans="1:82" s="3" customFormat="1" ht="15.6" thickBot="1" x14ac:dyDescent="0.4">
      <c r="A74" s="17"/>
      <c r="B74" s="18"/>
      <c r="C74" s="37"/>
      <c r="D74" s="20">
        <v>67</v>
      </c>
      <c r="E74" s="20">
        <v>68</v>
      </c>
      <c r="F74" s="20">
        <v>0</v>
      </c>
      <c r="G74" s="20">
        <v>1</v>
      </c>
      <c r="H74" s="19">
        <f t="shared" si="26"/>
        <v>68</v>
      </c>
      <c r="I74" s="19">
        <f t="shared" si="34"/>
        <v>69</v>
      </c>
      <c r="J74" s="30">
        <v>77</v>
      </c>
      <c r="K74" s="20">
        <f t="shared" si="6"/>
        <v>9</v>
      </c>
      <c r="L74" s="97">
        <f t="shared" si="7"/>
        <v>0.13235294117647059</v>
      </c>
      <c r="M74" s="1"/>
      <c r="N74" s="1"/>
      <c r="O74" s="1"/>
      <c r="P74" s="2"/>
      <c r="Q74" s="2"/>
      <c r="R74" s="2"/>
      <c r="S74" s="2"/>
      <c r="T74" s="2"/>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2" s="3" customFormat="1" ht="15.45" customHeight="1" thickBot="1" x14ac:dyDescent="0.4">
      <c r="A75" s="22" t="s">
        <v>32</v>
      </c>
      <c r="B75" s="23"/>
      <c r="C75" s="24"/>
      <c r="D75" s="26">
        <f t="shared" ref="D75:E75" si="35">SUM(D41,D46,D48,D50,D52,D57,D59,D62,D67,D69,D71,D73)</f>
        <v>741.30077300000005</v>
      </c>
      <c r="E75" s="26">
        <f t="shared" si="35"/>
        <v>716.24350800000013</v>
      </c>
      <c r="F75" s="26">
        <f>SUM(F41,F46,F48,F50,F52,F57,F59,F62,F67,F69,F71,F73)</f>
        <v>64.118800000000007</v>
      </c>
      <c r="G75" s="26">
        <f>SUM(G41,G46,G48,G50,G52,G57,G59,G62,G67,G69,G71,G73)</f>
        <v>24.610810000000001</v>
      </c>
      <c r="H75" s="26">
        <f t="shared" ref="H75:K75" si="36">SUM(H41,H46,H48,H50,H52,H57,H59,H62,H67,H69,H71,H73)</f>
        <v>780.3623080000001</v>
      </c>
      <c r="I75" s="26">
        <f>SUM(E75:G75)</f>
        <v>804.97311800000011</v>
      </c>
      <c r="J75" s="27">
        <f t="shared" si="36"/>
        <v>806.21874500000013</v>
      </c>
      <c r="K75" s="83">
        <f t="shared" si="36"/>
        <v>25.856437000000028</v>
      </c>
      <c r="L75" s="78">
        <f>IF(H75=0,"N/A",K75/H75)</f>
        <v>3.313388759929705E-2</v>
      </c>
      <c r="M75" s="1"/>
      <c r="N75" s="1"/>
      <c r="O75" s="1"/>
      <c r="P75" s="2"/>
      <c r="Q75" s="2"/>
      <c r="R75" s="2"/>
      <c r="S75" s="2"/>
      <c r="T75" s="2"/>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row>
    <row r="76" spans="1:82" s="3" customFormat="1" ht="15.45" customHeight="1" thickBot="1" x14ac:dyDescent="0.4">
      <c r="A76" s="38" t="s">
        <v>33</v>
      </c>
      <c r="B76" s="39"/>
      <c r="C76" s="40"/>
      <c r="D76" s="41">
        <f>SUMIF(B9:B73,"RRA",D9:D73)</f>
        <v>631.74340999999993</v>
      </c>
      <c r="E76" s="41">
        <f>SUMIF(B9:B73,"RRA",E9:E73)</f>
        <v>680.18141000000003</v>
      </c>
      <c r="F76" s="41">
        <f>SUMIF($B$9:$B$73,"RRA",F9:F73)</f>
        <v>79.154799999999994</v>
      </c>
      <c r="G76" s="41">
        <f>SUMIF($B$9:$B$73,"RRA",G9:G73)</f>
        <v>3</v>
      </c>
      <c r="H76" s="41">
        <f>SUMIF($B$9:$B$73,"RRA",H9:H73)</f>
        <v>759.33621000000005</v>
      </c>
      <c r="I76" s="41">
        <f>SUM(E76:G76)</f>
        <v>762.33621000000005</v>
      </c>
      <c r="J76" s="42">
        <f>SUMIF(B9:B73,"RRA",J9:J73)</f>
        <v>891.33365500000002</v>
      </c>
      <c r="K76" s="41">
        <f>SUMIF(B9:B73,"RRA",K9:K73)</f>
        <v>131.997445</v>
      </c>
      <c r="L76" s="105">
        <f>IF(H76=0,"N/A",K76/H76)</f>
        <v>0.17383267551536885</v>
      </c>
      <c r="M76" s="1"/>
      <c r="N76" s="1"/>
      <c r="O76" s="1"/>
      <c r="P76" s="2"/>
      <c r="Q76" s="2"/>
      <c r="R76" s="2"/>
      <c r="S76" s="2"/>
      <c r="T76" s="2"/>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row>
    <row r="77" spans="1:82" s="3" customFormat="1" ht="15.45" customHeight="1" thickBot="1" x14ac:dyDescent="0.4">
      <c r="A77" s="38" t="s">
        <v>76</v>
      </c>
      <c r="B77" s="39"/>
      <c r="C77" s="40"/>
      <c r="D77" s="41">
        <f>SUMIF(B9:B73,"EDU",D9:D73)</f>
        <v>982.8215580000001</v>
      </c>
      <c r="E77" s="41">
        <f>SUMIF(B9:B73,"EDU",E9:E73)</f>
        <v>881.92209799999989</v>
      </c>
      <c r="F77" s="41">
        <f>SUMIF($B$9:$B$73,"EDU",F9:F73)</f>
        <v>62.284000000000006</v>
      </c>
      <c r="G77" s="41">
        <f>SUMIF($B$9:$B$73,"EDU",G9:G73)</f>
        <v>61.610810000000001</v>
      </c>
      <c r="H77" s="41">
        <f>SUMIF($B$9:$B$73,"EDU",H9:H73)</f>
        <v>944.20609799999988</v>
      </c>
      <c r="I77" s="41">
        <f>SUM(E77:G77)</f>
        <v>1005.8169079999999</v>
      </c>
      <c r="J77" s="42">
        <f>SUMIF(B9:B73,"EDU",J9:J73)</f>
        <v>1032.9850899999999</v>
      </c>
      <c r="K77" s="41">
        <f>SUMIF(B9:B73,"EDU",K9:K73)</f>
        <v>114.03899200000005</v>
      </c>
      <c r="L77" s="105">
        <f>IF(H77=0,"N/A",K77/H77)</f>
        <v>0.12077764827144769</v>
      </c>
      <c r="M77" s="1"/>
      <c r="N77" s="1"/>
      <c r="O77" s="1"/>
      <c r="P77" s="2"/>
      <c r="Q77" s="2"/>
      <c r="R77" s="2"/>
      <c r="S77" s="2"/>
      <c r="T77" s="2"/>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row>
    <row r="78" spans="1:82" ht="15.45" customHeight="1" thickBot="1" x14ac:dyDescent="0.4">
      <c r="A78" s="43" t="s">
        <v>77</v>
      </c>
      <c r="B78" s="44"/>
      <c r="C78" s="44"/>
      <c r="D78" s="45">
        <f t="shared" ref="D78:K78" si="37">SUM(D36,D39,D75)</f>
        <v>1614.5649680000001</v>
      </c>
      <c r="E78" s="45">
        <f t="shared" si="37"/>
        <v>1587.1035080000001</v>
      </c>
      <c r="F78" s="45">
        <f t="shared" si="37"/>
        <v>141.43880000000001</v>
      </c>
      <c r="G78" s="45">
        <f t="shared" si="37"/>
        <v>64.610810000000001</v>
      </c>
      <c r="H78" s="45">
        <f t="shared" si="37"/>
        <v>1728.542308</v>
      </c>
      <c r="I78" s="45">
        <f t="shared" si="37"/>
        <v>1793.1531180000002</v>
      </c>
      <c r="J78" s="46">
        <f t="shared" si="37"/>
        <v>1934.318745</v>
      </c>
      <c r="K78" s="45">
        <f t="shared" si="37"/>
        <v>205.77643700000004</v>
      </c>
      <c r="L78" s="106">
        <f>IF(H78=0,"N/A",K78/H78)</f>
        <v>0.1190462252775823</v>
      </c>
      <c r="M78" s="47"/>
      <c r="N78" s="47"/>
      <c r="O78" s="47"/>
      <c r="P78" s="2"/>
      <c r="Q78" s="2"/>
      <c r="R78" s="2"/>
      <c r="S78" s="2"/>
      <c r="T78" s="2"/>
    </row>
    <row r="79" spans="1:82" ht="14.7" customHeight="1" x14ac:dyDescent="0.35">
      <c r="A79" s="465" t="s">
        <v>57</v>
      </c>
      <c r="B79" s="465"/>
      <c r="C79" s="465"/>
      <c r="D79" s="465"/>
      <c r="E79" s="465"/>
      <c r="F79" s="465"/>
      <c r="G79" s="465"/>
      <c r="H79" s="465"/>
      <c r="I79" s="465"/>
      <c r="J79" s="465"/>
      <c r="P79" s="2"/>
      <c r="Q79" s="2"/>
      <c r="R79" s="2"/>
      <c r="S79" s="2"/>
      <c r="T79" s="2"/>
    </row>
    <row r="80" spans="1:82" ht="14.7" customHeight="1" x14ac:dyDescent="0.35">
      <c r="P80" s="2"/>
      <c r="Q80" s="2"/>
      <c r="R80" s="2"/>
      <c r="S80" s="2"/>
      <c r="T80" s="2"/>
    </row>
    <row r="81" spans="1:26" ht="27" customHeight="1" x14ac:dyDescent="0.35">
      <c r="A81" s="465" t="s">
        <v>73</v>
      </c>
      <c r="B81" s="465"/>
      <c r="C81" s="465"/>
      <c r="D81" s="465"/>
      <c r="E81" s="465"/>
      <c r="F81" s="465"/>
      <c r="G81" s="465"/>
      <c r="H81" s="465"/>
      <c r="I81" s="465"/>
      <c r="J81" s="465"/>
      <c r="P81" s="2"/>
      <c r="Q81" s="2"/>
      <c r="R81" s="2"/>
      <c r="S81" s="2"/>
      <c r="T81" s="2"/>
    </row>
    <row r="82" spans="1:26" ht="30.45" customHeight="1" x14ac:dyDescent="0.35">
      <c r="A82" s="465" t="s">
        <v>74</v>
      </c>
      <c r="B82" s="465"/>
      <c r="C82" s="465"/>
      <c r="D82" s="465"/>
      <c r="E82" s="465"/>
      <c r="F82" s="465"/>
      <c r="G82" s="465"/>
      <c r="H82" s="465"/>
      <c r="I82" s="465"/>
      <c r="J82" s="465"/>
    </row>
    <row r="83" spans="1:26" s="1" customFormat="1" ht="30.45" customHeight="1" x14ac:dyDescent="0.35">
      <c r="A83" s="465" t="s">
        <v>75</v>
      </c>
      <c r="B83" s="465"/>
      <c r="C83" s="465"/>
      <c r="D83" s="465"/>
      <c r="E83" s="465"/>
      <c r="F83" s="465"/>
      <c r="G83" s="465"/>
      <c r="H83" s="465"/>
      <c r="I83" s="465"/>
      <c r="J83" s="465"/>
      <c r="K83" s="48"/>
      <c r="L83" s="48"/>
      <c r="M83" s="48"/>
      <c r="N83" s="48"/>
      <c r="O83" s="48"/>
      <c r="P83" s="48"/>
      <c r="Q83" s="48"/>
      <c r="R83" s="48"/>
      <c r="S83" s="48"/>
      <c r="T83" s="48"/>
      <c r="U83" s="48"/>
      <c r="V83" s="48"/>
      <c r="W83" s="48"/>
      <c r="X83" s="48"/>
      <c r="Y83" s="48"/>
      <c r="Z83" s="48"/>
    </row>
    <row r="84" spans="1:26" s="1" customFormat="1" x14ac:dyDescent="0.35">
      <c r="A84" s="465" t="s">
        <v>55</v>
      </c>
      <c r="B84" s="465"/>
      <c r="C84" s="465"/>
      <c r="D84" s="465"/>
      <c r="E84" s="465"/>
      <c r="F84" s="465"/>
      <c r="G84" s="465"/>
      <c r="H84" s="465"/>
      <c r="I84" s="465"/>
      <c r="J84" s="465"/>
      <c r="K84" s="48"/>
      <c r="L84" s="48"/>
      <c r="M84" s="48"/>
      <c r="N84" s="48"/>
      <c r="O84" s="48"/>
      <c r="P84" s="48"/>
      <c r="Q84" s="48"/>
      <c r="R84" s="48"/>
      <c r="S84" s="48"/>
      <c r="T84" s="48"/>
      <c r="U84" s="48"/>
      <c r="V84" s="48"/>
      <c r="W84" s="48"/>
      <c r="X84" s="48"/>
      <c r="Y84" s="48"/>
      <c r="Z84" s="48"/>
    </row>
    <row r="85" spans="1:26" s="1" customFormat="1" x14ac:dyDescent="0.35">
      <c r="A85" s="2"/>
      <c r="B85" s="2"/>
      <c r="C85" s="2"/>
      <c r="D85" s="49"/>
      <c r="E85" s="49"/>
      <c r="F85" s="49"/>
      <c r="G85" s="49"/>
      <c r="H85" s="49"/>
      <c r="I85" s="49"/>
      <c r="J85" s="49"/>
      <c r="K85" s="48"/>
      <c r="L85" s="48"/>
      <c r="M85" s="48"/>
      <c r="N85" s="48"/>
      <c r="O85" s="48"/>
      <c r="P85" s="48"/>
      <c r="Q85" s="48"/>
      <c r="R85" s="48"/>
      <c r="S85" s="48"/>
      <c r="T85" s="48"/>
      <c r="U85" s="48"/>
      <c r="V85" s="48"/>
      <c r="W85" s="48"/>
      <c r="X85" s="48"/>
      <c r="Y85" s="48"/>
      <c r="Z85" s="48"/>
    </row>
    <row r="86" spans="1:26" s="1" customFormat="1" x14ac:dyDescent="0.35">
      <c r="B86" s="2"/>
      <c r="C86" s="2"/>
      <c r="D86" s="2"/>
      <c r="E86" s="2"/>
      <c r="F86" s="2"/>
      <c r="G86" s="2"/>
      <c r="H86" s="2"/>
      <c r="I86" s="2"/>
      <c r="J86" s="2"/>
      <c r="K86" s="48"/>
      <c r="L86" s="48"/>
      <c r="M86" s="48"/>
      <c r="N86" s="48"/>
      <c r="O86" s="48"/>
      <c r="P86" s="48"/>
      <c r="Q86" s="48"/>
      <c r="R86" s="48"/>
      <c r="S86" s="48"/>
      <c r="T86" s="48"/>
      <c r="U86" s="48"/>
      <c r="V86" s="48"/>
      <c r="W86" s="48"/>
      <c r="X86" s="48"/>
      <c r="Y86" s="48"/>
      <c r="Z86" s="48"/>
    </row>
    <row r="87" spans="1:26" s="1" customFormat="1" x14ac:dyDescent="0.35">
      <c r="B87" s="2"/>
      <c r="C87" s="2"/>
      <c r="D87" s="2"/>
      <c r="E87" s="2"/>
      <c r="F87" s="2"/>
      <c r="G87" s="2"/>
      <c r="H87" s="2"/>
      <c r="I87" s="2"/>
      <c r="J87" s="2"/>
      <c r="K87" s="48"/>
      <c r="L87" s="48"/>
      <c r="M87" s="48"/>
      <c r="N87" s="48"/>
      <c r="O87" s="48"/>
      <c r="P87" s="48"/>
      <c r="Q87" s="48"/>
      <c r="R87" s="48"/>
      <c r="S87" s="48"/>
      <c r="T87" s="48"/>
      <c r="U87" s="48"/>
      <c r="V87" s="48"/>
      <c r="W87" s="48"/>
      <c r="X87" s="48"/>
      <c r="Y87" s="48"/>
      <c r="Z87" s="48"/>
    </row>
    <row r="88" spans="1:26" s="1" customFormat="1" x14ac:dyDescent="0.35">
      <c r="K88" s="48"/>
      <c r="L88" s="48"/>
      <c r="M88" s="48"/>
      <c r="N88" s="48"/>
      <c r="O88" s="48"/>
      <c r="P88" s="48"/>
      <c r="Q88" s="48"/>
      <c r="R88" s="48"/>
      <c r="S88" s="48"/>
      <c r="T88" s="48"/>
      <c r="U88" s="48"/>
      <c r="V88" s="48"/>
      <c r="W88" s="48"/>
      <c r="X88" s="48"/>
      <c r="Y88" s="48"/>
      <c r="Z88" s="48"/>
    </row>
    <row r="89" spans="1:26" s="1" customFormat="1" x14ac:dyDescent="0.35">
      <c r="K89" s="48"/>
      <c r="L89" s="48"/>
      <c r="M89" s="48"/>
      <c r="N89" s="48"/>
      <c r="O89" s="48"/>
      <c r="P89" s="48"/>
      <c r="Q89" s="48"/>
      <c r="R89" s="48"/>
      <c r="S89" s="48"/>
      <c r="T89" s="48"/>
      <c r="U89" s="48"/>
      <c r="V89" s="48"/>
      <c r="W89" s="48"/>
      <c r="X89" s="48"/>
      <c r="Y89" s="48"/>
      <c r="Z89" s="48"/>
    </row>
    <row r="90" spans="1:26" s="1" customFormat="1" x14ac:dyDescent="0.35">
      <c r="K90" s="48"/>
      <c r="L90" s="48"/>
      <c r="M90" s="48"/>
      <c r="N90" s="48"/>
      <c r="O90" s="48"/>
      <c r="P90" s="48"/>
      <c r="Q90" s="48"/>
      <c r="R90" s="48"/>
      <c r="S90" s="48"/>
      <c r="T90" s="48"/>
      <c r="U90" s="48"/>
      <c r="V90" s="48"/>
      <c r="W90" s="48"/>
      <c r="X90" s="48"/>
      <c r="Y90" s="48"/>
      <c r="Z90" s="48"/>
    </row>
    <row r="91" spans="1:26" s="1" customFormat="1" x14ac:dyDescent="0.35">
      <c r="A91" s="2"/>
      <c r="B91" s="2"/>
      <c r="C91" s="2"/>
      <c r="D91" s="2"/>
      <c r="E91" s="2"/>
      <c r="F91" s="2"/>
      <c r="G91" s="2"/>
      <c r="H91" s="2"/>
      <c r="I91" s="2"/>
      <c r="J91" s="2"/>
      <c r="K91" s="48"/>
      <c r="L91" s="48"/>
      <c r="M91" s="48"/>
      <c r="N91" s="48"/>
      <c r="O91" s="48"/>
      <c r="P91" s="48"/>
      <c r="Q91" s="48"/>
      <c r="R91" s="48"/>
      <c r="S91" s="48"/>
      <c r="T91" s="48"/>
      <c r="U91" s="48"/>
      <c r="V91" s="48"/>
      <c r="W91" s="48"/>
      <c r="X91" s="48"/>
      <c r="Y91" s="48"/>
      <c r="Z91" s="48"/>
    </row>
    <row r="92" spans="1:26" s="1" customFormat="1" x14ac:dyDescent="0.35">
      <c r="K92" s="48"/>
      <c r="L92" s="48"/>
      <c r="M92" s="48"/>
      <c r="N92" s="48"/>
      <c r="O92" s="48"/>
      <c r="P92" s="48"/>
      <c r="Q92" s="48"/>
      <c r="R92" s="48"/>
      <c r="S92" s="48"/>
      <c r="T92" s="48"/>
      <c r="U92" s="48"/>
      <c r="V92" s="48"/>
      <c r="W92" s="48"/>
      <c r="X92" s="48"/>
      <c r="Y92" s="48"/>
      <c r="Z92" s="48"/>
    </row>
    <row r="93" spans="1:26" s="1" customFormat="1" x14ac:dyDescent="0.35">
      <c r="K93" s="48"/>
      <c r="L93" s="48"/>
      <c r="M93" s="48"/>
      <c r="N93" s="48"/>
      <c r="O93" s="48"/>
      <c r="P93" s="48"/>
      <c r="Q93" s="48"/>
      <c r="R93" s="48"/>
      <c r="S93" s="48"/>
      <c r="T93" s="48"/>
      <c r="U93" s="48"/>
      <c r="V93" s="48"/>
      <c r="W93" s="48"/>
      <c r="X93" s="48"/>
      <c r="Y93" s="48"/>
      <c r="Z93" s="48"/>
    </row>
    <row r="94" spans="1:26" s="1" customFormat="1" x14ac:dyDescent="0.35">
      <c r="K94" s="48"/>
      <c r="L94" s="48"/>
      <c r="M94" s="48"/>
      <c r="N94" s="48"/>
      <c r="O94" s="48"/>
      <c r="P94" s="48"/>
      <c r="Q94" s="48"/>
      <c r="R94" s="48"/>
      <c r="S94" s="48"/>
      <c r="T94" s="48"/>
      <c r="U94" s="48"/>
      <c r="V94" s="48"/>
      <c r="W94" s="48"/>
      <c r="X94" s="48"/>
      <c r="Y94" s="48"/>
      <c r="Z94" s="48"/>
    </row>
    <row r="95" spans="1:26" s="1" customFormat="1" x14ac:dyDescent="0.35">
      <c r="K95" s="48"/>
      <c r="L95" s="48"/>
      <c r="M95" s="48"/>
      <c r="N95" s="48"/>
      <c r="O95" s="48"/>
      <c r="P95" s="48"/>
      <c r="Q95" s="48"/>
      <c r="R95" s="48"/>
      <c r="S95" s="48"/>
      <c r="T95" s="48"/>
      <c r="U95" s="48"/>
      <c r="V95" s="48"/>
      <c r="W95" s="48"/>
      <c r="X95" s="48"/>
      <c r="Y95" s="48"/>
      <c r="Z95" s="48"/>
    </row>
    <row r="96" spans="1:26" s="1" customFormat="1" x14ac:dyDescent="0.35">
      <c r="K96" s="48"/>
      <c r="L96" s="48"/>
      <c r="M96" s="48"/>
      <c r="N96" s="48"/>
      <c r="O96" s="48"/>
      <c r="P96" s="48"/>
      <c r="Q96" s="48"/>
      <c r="R96" s="48"/>
      <c r="S96" s="48"/>
      <c r="T96" s="48"/>
      <c r="U96" s="48"/>
      <c r="V96" s="48"/>
      <c r="W96" s="48"/>
      <c r="X96" s="48"/>
      <c r="Y96" s="48"/>
      <c r="Z96" s="48"/>
    </row>
    <row r="97" spans="11:26" s="1" customFormat="1" x14ac:dyDescent="0.35">
      <c r="K97" s="48"/>
      <c r="L97" s="48"/>
      <c r="M97" s="48"/>
      <c r="N97" s="48"/>
      <c r="O97" s="48"/>
      <c r="P97" s="48"/>
      <c r="Q97" s="48"/>
      <c r="R97" s="48"/>
      <c r="S97" s="48"/>
      <c r="T97" s="48"/>
      <c r="U97" s="48"/>
      <c r="V97" s="48"/>
      <c r="W97" s="48"/>
      <c r="X97" s="48"/>
      <c r="Y97" s="48"/>
      <c r="Z97" s="48"/>
    </row>
    <row r="98" spans="11:26" s="1" customFormat="1" x14ac:dyDescent="0.35">
      <c r="K98" s="48"/>
      <c r="L98" s="48"/>
      <c r="M98" s="48"/>
      <c r="N98" s="48"/>
      <c r="O98" s="48"/>
      <c r="P98" s="48"/>
      <c r="Q98" s="48"/>
      <c r="R98" s="48"/>
      <c r="S98" s="48"/>
      <c r="T98" s="48"/>
      <c r="U98" s="48"/>
      <c r="V98" s="48"/>
      <c r="W98" s="48"/>
      <c r="X98" s="48"/>
      <c r="Y98" s="48"/>
      <c r="Z98" s="48"/>
    </row>
    <row r="99" spans="11:26" s="1" customFormat="1" x14ac:dyDescent="0.35">
      <c r="K99" s="48"/>
      <c r="L99" s="48"/>
      <c r="M99" s="48"/>
      <c r="N99" s="48"/>
      <c r="O99" s="48"/>
      <c r="P99" s="48"/>
      <c r="Q99" s="48"/>
      <c r="R99" s="48"/>
      <c r="S99" s="48"/>
      <c r="T99" s="48"/>
      <c r="U99" s="48"/>
      <c r="V99" s="48"/>
      <c r="W99" s="48"/>
      <c r="X99" s="48"/>
      <c r="Y99" s="48"/>
      <c r="Z99" s="48"/>
    </row>
    <row r="100" spans="11:26" s="1" customFormat="1" x14ac:dyDescent="0.35">
      <c r="K100" s="48"/>
      <c r="L100" s="48"/>
      <c r="M100" s="48"/>
      <c r="N100" s="48"/>
      <c r="O100" s="48"/>
      <c r="P100" s="48"/>
      <c r="Q100" s="48"/>
      <c r="R100" s="48"/>
      <c r="S100" s="48"/>
      <c r="T100" s="48"/>
      <c r="U100" s="48"/>
      <c r="V100" s="48"/>
      <c r="W100" s="48"/>
      <c r="X100" s="48"/>
      <c r="Y100" s="48"/>
      <c r="Z100" s="48"/>
    </row>
    <row r="101" spans="11:26" s="1" customFormat="1" x14ac:dyDescent="0.35">
      <c r="K101" s="48"/>
      <c r="L101" s="48"/>
      <c r="M101" s="48"/>
      <c r="N101" s="48"/>
      <c r="O101" s="48"/>
      <c r="P101" s="48"/>
      <c r="Q101" s="48"/>
      <c r="R101" s="48"/>
      <c r="S101" s="48"/>
      <c r="T101" s="48"/>
      <c r="U101" s="48"/>
      <c r="V101" s="48"/>
      <c r="W101" s="48"/>
      <c r="X101" s="48"/>
      <c r="Y101" s="48"/>
      <c r="Z101" s="48"/>
    </row>
    <row r="102" spans="11:26" s="1" customFormat="1" x14ac:dyDescent="0.35">
      <c r="K102" s="48"/>
      <c r="L102" s="48"/>
      <c r="M102" s="48"/>
      <c r="N102" s="48"/>
      <c r="O102" s="48"/>
      <c r="P102" s="48"/>
      <c r="Q102" s="48"/>
      <c r="R102" s="48"/>
      <c r="S102" s="48"/>
      <c r="T102" s="48"/>
      <c r="U102" s="48"/>
      <c r="V102" s="48"/>
      <c r="W102" s="48"/>
      <c r="X102" s="48"/>
      <c r="Y102" s="48"/>
      <c r="Z102" s="48"/>
    </row>
    <row r="103" spans="11:26" s="1" customFormat="1" x14ac:dyDescent="0.35">
      <c r="K103" s="48"/>
      <c r="L103" s="48"/>
      <c r="M103" s="48"/>
      <c r="N103" s="48"/>
      <c r="O103" s="48"/>
      <c r="P103" s="48"/>
      <c r="Q103" s="48"/>
      <c r="R103" s="48"/>
      <c r="S103" s="48"/>
      <c r="T103" s="48"/>
      <c r="U103" s="48"/>
      <c r="V103" s="48"/>
      <c r="W103" s="48"/>
      <c r="X103" s="48"/>
      <c r="Y103" s="48"/>
      <c r="Z103" s="48"/>
    </row>
    <row r="104" spans="11:26" s="1" customFormat="1" x14ac:dyDescent="0.35">
      <c r="K104" s="48"/>
      <c r="L104" s="48"/>
      <c r="M104" s="48"/>
      <c r="N104" s="48"/>
      <c r="O104" s="48"/>
      <c r="P104" s="48"/>
      <c r="Q104" s="48"/>
      <c r="R104" s="48"/>
      <c r="S104" s="48"/>
      <c r="T104" s="48"/>
      <c r="U104" s="48"/>
      <c r="V104" s="48"/>
      <c r="W104" s="48"/>
      <c r="X104" s="48"/>
      <c r="Y104" s="48"/>
      <c r="Z104" s="48"/>
    </row>
    <row r="105" spans="11:26" s="1" customFormat="1" x14ac:dyDescent="0.35">
      <c r="K105" s="48"/>
      <c r="L105" s="48"/>
      <c r="M105" s="48"/>
      <c r="N105" s="48"/>
      <c r="O105" s="48"/>
      <c r="P105" s="48"/>
      <c r="Q105" s="48"/>
      <c r="R105" s="48"/>
      <c r="S105" s="48"/>
      <c r="T105" s="48"/>
      <c r="U105" s="48"/>
      <c r="V105" s="48"/>
      <c r="W105" s="48"/>
      <c r="X105" s="48"/>
      <c r="Y105" s="48"/>
      <c r="Z105" s="48"/>
    </row>
    <row r="106" spans="11:26" s="1" customFormat="1" x14ac:dyDescent="0.35">
      <c r="K106" s="48"/>
      <c r="L106" s="48"/>
      <c r="M106" s="48"/>
      <c r="N106" s="48"/>
      <c r="O106" s="48"/>
      <c r="P106" s="48"/>
      <c r="Q106" s="48"/>
      <c r="R106" s="48"/>
      <c r="S106" s="48"/>
      <c r="T106" s="48"/>
      <c r="U106" s="48"/>
      <c r="V106" s="48"/>
      <c r="W106" s="48"/>
      <c r="X106" s="48"/>
      <c r="Y106" s="48"/>
      <c r="Z106" s="48"/>
    </row>
    <row r="107" spans="11:26" s="1" customFormat="1" x14ac:dyDescent="0.35">
      <c r="K107" s="48"/>
      <c r="L107" s="48"/>
      <c r="M107" s="48"/>
      <c r="N107" s="48"/>
      <c r="O107" s="48"/>
      <c r="P107" s="48"/>
      <c r="Q107" s="48"/>
      <c r="R107" s="48"/>
      <c r="S107" s="48"/>
      <c r="T107" s="48"/>
      <c r="U107" s="48"/>
      <c r="V107" s="48"/>
      <c r="W107" s="48"/>
      <c r="X107" s="48"/>
      <c r="Y107" s="48"/>
      <c r="Z107" s="48"/>
    </row>
    <row r="108" spans="11:26" s="1" customFormat="1" x14ac:dyDescent="0.35">
      <c r="K108" s="48"/>
      <c r="L108" s="48"/>
      <c r="M108" s="48"/>
      <c r="N108" s="48"/>
      <c r="O108" s="48"/>
      <c r="P108" s="48"/>
      <c r="Q108" s="48"/>
      <c r="R108" s="48"/>
      <c r="S108" s="48"/>
      <c r="T108" s="48"/>
      <c r="U108" s="48"/>
      <c r="V108" s="48"/>
      <c r="W108" s="48"/>
      <c r="X108" s="48"/>
      <c r="Y108" s="48"/>
      <c r="Z108" s="48"/>
    </row>
    <row r="109" spans="11:26" s="1" customFormat="1" x14ac:dyDescent="0.35">
      <c r="K109" s="48"/>
      <c r="L109" s="48"/>
      <c r="M109" s="48"/>
      <c r="N109" s="48"/>
      <c r="O109" s="48"/>
      <c r="P109" s="48"/>
      <c r="Q109" s="48"/>
      <c r="R109" s="48"/>
      <c r="S109" s="48"/>
      <c r="T109" s="48"/>
      <c r="U109" s="48"/>
      <c r="V109" s="48"/>
      <c r="W109" s="48"/>
      <c r="X109" s="48"/>
      <c r="Y109" s="48"/>
      <c r="Z109" s="48"/>
    </row>
    <row r="110" spans="11:26" s="1" customFormat="1" x14ac:dyDescent="0.35">
      <c r="K110" s="48"/>
      <c r="L110" s="48"/>
      <c r="M110" s="48"/>
      <c r="N110" s="48"/>
      <c r="O110" s="48"/>
      <c r="P110" s="48"/>
      <c r="Q110" s="48"/>
      <c r="R110" s="48"/>
      <c r="S110" s="48"/>
      <c r="T110" s="48"/>
      <c r="U110" s="48"/>
      <c r="V110" s="48"/>
      <c r="W110" s="48"/>
      <c r="X110" s="48"/>
      <c r="Y110" s="48"/>
      <c r="Z110" s="48"/>
    </row>
    <row r="111" spans="11:26" s="1" customFormat="1" x14ac:dyDescent="0.35">
      <c r="K111" s="48"/>
      <c r="L111" s="48"/>
      <c r="M111" s="48"/>
      <c r="N111" s="48"/>
      <c r="O111" s="48"/>
      <c r="P111" s="48"/>
      <c r="Q111" s="48"/>
      <c r="R111" s="48"/>
      <c r="S111" s="48"/>
      <c r="T111" s="48"/>
      <c r="U111" s="48"/>
      <c r="V111" s="48"/>
      <c r="W111" s="48"/>
      <c r="X111" s="48"/>
      <c r="Y111" s="48"/>
      <c r="Z111" s="48"/>
    </row>
    <row r="112" spans="11:26" s="1" customFormat="1" x14ac:dyDescent="0.35">
      <c r="K112" s="48"/>
      <c r="L112" s="48"/>
      <c r="M112" s="48"/>
      <c r="N112" s="48"/>
      <c r="O112" s="48"/>
      <c r="P112" s="48"/>
      <c r="Q112" s="48"/>
      <c r="R112" s="48"/>
      <c r="S112" s="48"/>
      <c r="T112" s="48"/>
      <c r="U112" s="48"/>
      <c r="V112" s="48"/>
      <c r="W112" s="48"/>
      <c r="X112" s="48"/>
      <c r="Y112" s="48"/>
      <c r="Z112" s="48"/>
    </row>
    <row r="113" spans="11:26" s="1" customFormat="1" x14ac:dyDescent="0.35">
      <c r="K113" s="48"/>
      <c r="L113" s="48"/>
      <c r="M113" s="48"/>
      <c r="N113" s="48"/>
      <c r="O113" s="48"/>
      <c r="P113" s="48"/>
      <c r="Q113" s="48"/>
      <c r="R113" s="48"/>
      <c r="S113" s="48"/>
      <c r="T113" s="48"/>
      <c r="U113" s="48"/>
      <c r="V113" s="48"/>
      <c r="W113" s="48"/>
      <c r="X113" s="48"/>
      <c r="Y113" s="48"/>
      <c r="Z113" s="48"/>
    </row>
    <row r="114" spans="11:26" s="1" customFormat="1" x14ac:dyDescent="0.35">
      <c r="K114" s="48"/>
      <c r="L114" s="48"/>
      <c r="M114" s="48"/>
      <c r="N114" s="48"/>
      <c r="O114" s="48"/>
      <c r="P114" s="48"/>
      <c r="Q114" s="48"/>
      <c r="R114" s="48"/>
      <c r="S114" s="48"/>
      <c r="T114" s="48"/>
      <c r="U114" s="48"/>
      <c r="V114" s="48"/>
      <c r="W114" s="48"/>
      <c r="X114" s="48"/>
      <c r="Y114" s="48"/>
      <c r="Z114" s="48"/>
    </row>
    <row r="115" spans="11:26" s="1" customFormat="1" x14ac:dyDescent="0.35">
      <c r="K115" s="48"/>
      <c r="L115" s="48"/>
      <c r="M115" s="48"/>
      <c r="N115" s="48"/>
      <c r="O115" s="48"/>
      <c r="P115" s="48"/>
      <c r="Q115" s="48"/>
      <c r="R115" s="48"/>
      <c r="S115" s="48"/>
      <c r="T115" s="48"/>
      <c r="U115" s="48"/>
      <c r="V115" s="48"/>
      <c r="W115" s="48"/>
      <c r="X115" s="48"/>
      <c r="Y115" s="48"/>
      <c r="Z115" s="48"/>
    </row>
    <row r="116" spans="11:26" s="1" customFormat="1" x14ac:dyDescent="0.35">
      <c r="K116" s="48"/>
      <c r="L116" s="48"/>
      <c r="M116" s="48"/>
      <c r="N116" s="48"/>
      <c r="O116" s="48"/>
      <c r="P116" s="48"/>
      <c r="Q116" s="48"/>
      <c r="R116" s="48"/>
      <c r="S116" s="48"/>
      <c r="T116" s="48"/>
      <c r="U116" s="48"/>
      <c r="V116" s="48"/>
      <c r="W116" s="48"/>
      <c r="X116" s="48"/>
      <c r="Y116" s="48"/>
      <c r="Z116" s="48"/>
    </row>
    <row r="117" spans="11:26" s="1" customFormat="1" x14ac:dyDescent="0.35">
      <c r="K117" s="48"/>
      <c r="L117" s="48"/>
      <c r="M117" s="48"/>
      <c r="N117" s="48"/>
      <c r="O117" s="48"/>
      <c r="P117" s="48"/>
      <c r="Q117" s="48"/>
      <c r="R117" s="48"/>
      <c r="S117" s="48"/>
      <c r="T117" s="48"/>
      <c r="U117" s="48"/>
      <c r="V117" s="48"/>
      <c r="W117" s="48"/>
      <c r="X117" s="48"/>
      <c r="Y117" s="48"/>
      <c r="Z117" s="48"/>
    </row>
    <row r="118" spans="11:26" s="1" customFormat="1" x14ac:dyDescent="0.35">
      <c r="K118" s="48"/>
      <c r="L118" s="48"/>
      <c r="M118" s="48"/>
      <c r="N118" s="48"/>
      <c r="O118" s="48"/>
      <c r="P118" s="48"/>
      <c r="Q118" s="48"/>
      <c r="R118" s="48"/>
      <c r="S118" s="48"/>
      <c r="T118" s="48"/>
      <c r="U118" s="48"/>
      <c r="V118" s="48"/>
      <c r="W118" s="48"/>
      <c r="X118" s="48"/>
      <c r="Y118" s="48"/>
      <c r="Z118" s="48"/>
    </row>
    <row r="119" spans="11:26" s="1" customFormat="1" x14ac:dyDescent="0.35">
      <c r="K119" s="48"/>
      <c r="L119" s="48"/>
      <c r="M119" s="48"/>
      <c r="N119" s="48"/>
      <c r="O119" s="48"/>
      <c r="P119" s="48"/>
      <c r="Q119" s="48"/>
      <c r="R119" s="48"/>
      <c r="S119" s="48"/>
      <c r="T119" s="48"/>
      <c r="U119" s="48"/>
      <c r="V119" s="48"/>
      <c r="W119" s="48"/>
      <c r="X119" s="48"/>
      <c r="Y119" s="48"/>
      <c r="Z119" s="48"/>
    </row>
    <row r="120" spans="11:26" s="1" customFormat="1" x14ac:dyDescent="0.35">
      <c r="K120" s="48"/>
      <c r="L120" s="48"/>
      <c r="M120" s="48"/>
      <c r="N120" s="48"/>
      <c r="O120" s="48"/>
      <c r="P120" s="48"/>
      <c r="Q120" s="48"/>
      <c r="R120" s="48"/>
      <c r="S120" s="48"/>
      <c r="T120" s="48"/>
      <c r="U120" s="48"/>
      <c r="V120" s="48"/>
      <c r="W120" s="48"/>
      <c r="X120" s="48"/>
      <c r="Y120" s="48"/>
      <c r="Z120" s="48"/>
    </row>
    <row r="121" spans="11:26" s="1" customFormat="1" x14ac:dyDescent="0.35">
      <c r="K121" s="48"/>
      <c r="L121" s="48"/>
      <c r="M121" s="48"/>
      <c r="N121" s="48"/>
      <c r="O121" s="48"/>
      <c r="P121" s="48"/>
      <c r="Q121" s="48"/>
      <c r="R121" s="48"/>
      <c r="S121" s="48"/>
      <c r="T121" s="48"/>
      <c r="U121" s="48"/>
      <c r="V121" s="48"/>
      <c r="W121" s="48"/>
      <c r="X121" s="48"/>
      <c r="Y121" s="48"/>
      <c r="Z121" s="48"/>
    </row>
    <row r="122" spans="11:26" s="1" customFormat="1" x14ac:dyDescent="0.35">
      <c r="K122" s="48"/>
      <c r="L122" s="48"/>
      <c r="M122" s="48"/>
      <c r="N122" s="48"/>
      <c r="O122" s="48"/>
      <c r="P122" s="48"/>
      <c r="Q122" s="48"/>
      <c r="R122" s="48"/>
      <c r="S122" s="48"/>
      <c r="T122" s="48"/>
      <c r="U122" s="48"/>
      <c r="V122" s="48"/>
      <c r="W122" s="48"/>
      <c r="X122" s="48"/>
      <c r="Y122" s="48"/>
      <c r="Z122" s="48"/>
    </row>
  </sheetData>
  <mergeCells count="18">
    <mergeCell ref="A79:J79"/>
    <mergeCell ref="A84:J84"/>
    <mergeCell ref="A81:J81"/>
    <mergeCell ref="A82:J82"/>
    <mergeCell ref="A83:J83"/>
    <mergeCell ref="K4:L4"/>
    <mergeCell ref="A1:J1"/>
    <mergeCell ref="A2:J2"/>
    <mergeCell ref="A3:J3"/>
    <mergeCell ref="B4:B5"/>
    <mergeCell ref="C4:C5"/>
    <mergeCell ref="D4:D5"/>
    <mergeCell ref="E4:E5"/>
    <mergeCell ref="J4:J5"/>
    <mergeCell ref="F4:F5"/>
    <mergeCell ref="H4:H5"/>
    <mergeCell ref="G4:G5"/>
    <mergeCell ref="I4:I5"/>
  </mergeCells>
  <pageMargins left="0.7" right="0.7" top="0.75" bottom="0.75" header="0.3" footer="0.3"/>
  <pageSetup orientation="portrait" horizontalDpi="1200" verticalDpi="1200" r:id="rId1"/>
  <headerFooter differentFirst="1">
    <oddHeader xml:space="preserve">&amp;C
</oddHeader>
    <oddFooter>&amp;L  </oddFooter>
    <firstHeader xml:space="preserve">&amp;C
</firstHeader>
    <firstFooter>&amp;L  </firstFooter>
  </headerFooter>
  <ignoredErrors>
    <ignoredError sqref="H41 H44:H45" unlockedFormula="1"/>
    <ignoredError sqref="H42:H43" formulaRange="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AD14-49CB-4A6D-A074-4A395744D1D8}">
  <sheetPr>
    <tabColor rgb="FFFF0000"/>
  </sheetPr>
  <dimension ref="A1:CE95"/>
  <sheetViews>
    <sheetView showGridLines="0" topLeftCell="A15" zoomScale="70" zoomScaleNormal="70" workbookViewId="0">
      <selection activeCell="A19" sqref="A19:XFD19"/>
    </sheetView>
  </sheetViews>
  <sheetFormatPr defaultColWidth="8.77734375" defaultRowHeight="15" x14ac:dyDescent="0.35"/>
  <cols>
    <col min="1" max="1" width="78" style="2" customWidth="1"/>
    <col min="2" max="2" width="11.77734375" style="2" hidden="1" customWidth="1"/>
    <col min="3" max="3" width="8.77734375" style="2" hidden="1" customWidth="1"/>
    <col min="4" max="7" width="13.21875" style="2" customWidth="1"/>
    <col min="8" max="8" width="13.21875" style="47" hidden="1" customWidth="1"/>
    <col min="9" max="9" width="13.77734375" style="2" hidden="1" customWidth="1"/>
    <col min="10" max="10" width="13.77734375" style="2" customWidth="1"/>
    <col min="11" max="11" width="12.77734375" style="2" customWidth="1"/>
    <col min="12" max="14" width="9.77734375" style="1" customWidth="1"/>
    <col min="15" max="15" width="8.77734375" style="1"/>
    <col min="16" max="18" width="9.77734375" style="1" customWidth="1"/>
    <col min="19" max="83" width="8.77734375" style="1"/>
    <col min="84" max="16384" width="8.77734375" style="2"/>
  </cols>
  <sheetData>
    <row r="1" spans="1:83" ht="14.7" customHeight="1" x14ac:dyDescent="0.35">
      <c r="A1" s="453" t="s">
        <v>0</v>
      </c>
      <c r="B1" s="453"/>
      <c r="C1" s="453"/>
      <c r="D1" s="453"/>
      <c r="E1" s="453"/>
      <c r="F1" s="453"/>
      <c r="G1" s="453"/>
      <c r="H1" s="453"/>
      <c r="I1" s="453"/>
      <c r="J1" s="453"/>
      <c r="K1" s="453"/>
    </row>
    <row r="2" spans="1:83" ht="14.7" customHeight="1" x14ac:dyDescent="0.35">
      <c r="A2" s="453" t="s">
        <v>1</v>
      </c>
      <c r="B2" s="453"/>
      <c r="C2" s="453"/>
      <c r="D2" s="453"/>
      <c r="E2" s="453"/>
      <c r="F2" s="453"/>
      <c r="G2" s="453"/>
      <c r="H2" s="453"/>
      <c r="I2" s="453"/>
      <c r="J2" s="453"/>
      <c r="K2" s="453"/>
    </row>
    <row r="3" spans="1:83" s="3" customFormat="1" ht="14.7" customHeight="1" x14ac:dyDescent="0.35">
      <c r="A3" s="453" t="s">
        <v>103</v>
      </c>
      <c r="B3" s="453"/>
      <c r="C3" s="453"/>
      <c r="D3" s="453"/>
      <c r="E3" s="453"/>
      <c r="F3" s="453"/>
      <c r="G3" s="453"/>
      <c r="H3" s="453"/>
      <c r="I3" s="453"/>
      <c r="J3" s="453"/>
      <c r="K3" s="453"/>
      <c r="L3" s="45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3" s="3" customFormat="1" ht="42" customHeight="1" thickBot="1" x14ac:dyDescent="0.4">
      <c r="A4" s="470" t="s">
        <v>2</v>
      </c>
      <c r="B4" s="470"/>
      <c r="C4" s="470"/>
      <c r="D4" s="470"/>
      <c r="E4" s="470"/>
      <c r="F4" s="470"/>
      <c r="G4" s="470"/>
      <c r="H4" s="470"/>
      <c r="I4" s="470"/>
      <c r="J4" s="470"/>
      <c r="K4" s="454"/>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row>
    <row r="5" spans="1:83" ht="42" customHeight="1" thickBot="1" x14ac:dyDescent="0.4">
      <c r="A5" s="110"/>
      <c r="B5" s="110"/>
      <c r="C5" s="110"/>
      <c r="D5" s="110"/>
      <c r="E5" s="110"/>
      <c r="F5" s="478" t="s">
        <v>102</v>
      </c>
      <c r="G5" s="479"/>
      <c r="H5" s="142"/>
      <c r="I5" s="110"/>
      <c r="J5" s="110"/>
      <c r="K5" s="140"/>
      <c r="L5" s="141"/>
    </row>
    <row r="6" spans="1:83" s="6" customFormat="1" ht="32.549999999999997" customHeight="1" x14ac:dyDescent="0.35">
      <c r="A6" s="4"/>
      <c r="B6" s="480"/>
      <c r="C6" s="480"/>
      <c r="D6" s="482" t="s">
        <v>68</v>
      </c>
      <c r="E6" s="484" t="s">
        <v>99</v>
      </c>
      <c r="F6" s="494" t="s">
        <v>100</v>
      </c>
      <c r="G6" s="471" t="s">
        <v>101</v>
      </c>
      <c r="H6" s="473" t="s">
        <v>72</v>
      </c>
      <c r="I6" s="455" t="s">
        <v>91</v>
      </c>
      <c r="J6" s="482" t="s">
        <v>67</v>
      </c>
      <c r="K6" s="496" t="s">
        <v>98</v>
      </c>
      <c r="L6" s="467"/>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s="11" customFormat="1" ht="16.2" customHeight="1" thickBot="1" x14ac:dyDescent="0.4">
      <c r="A7" s="5"/>
      <c r="B7" s="481"/>
      <c r="C7" s="481"/>
      <c r="D7" s="483"/>
      <c r="E7" s="485"/>
      <c r="F7" s="495"/>
      <c r="G7" s="472"/>
      <c r="H7" s="474"/>
      <c r="I7" s="475"/>
      <c r="J7" s="483"/>
      <c r="K7" s="150" t="s">
        <v>69</v>
      </c>
      <c r="L7" s="151" t="s">
        <v>70</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row>
    <row r="8" spans="1:83" s="11" customFormat="1" ht="16.2" customHeight="1" x14ac:dyDescent="0.35">
      <c r="A8" s="7" t="s">
        <v>3</v>
      </c>
      <c r="B8" s="8"/>
      <c r="C8" s="8"/>
      <c r="D8" s="9"/>
      <c r="E8" s="112"/>
      <c r="F8" s="126"/>
      <c r="G8" s="127"/>
      <c r="H8" s="143"/>
      <c r="I8" s="119"/>
      <c r="J8" s="51"/>
      <c r="K8" s="54"/>
      <c r="L8" s="5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row>
    <row r="9" spans="1:83" s="11" customFormat="1" ht="16.2" customHeight="1" x14ac:dyDescent="0.35">
      <c r="A9" s="232" t="s">
        <v>4</v>
      </c>
      <c r="B9" s="232" t="s">
        <v>34</v>
      </c>
      <c r="C9" s="233">
        <v>1</v>
      </c>
      <c r="D9" s="244">
        <f>'BP Table-do not use'!D9</f>
        <v>18.5</v>
      </c>
      <c r="E9" s="244">
        <f>'BP Table-do not use'!E9</f>
        <v>19</v>
      </c>
      <c r="F9" s="234">
        <f>'BP Table-do not use'!F9</f>
        <v>0</v>
      </c>
      <c r="G9" s="244">
        <f>'BP Table-do not use'!G9</f>
        <v>2</v>
      </c>
      <c r="H9" s="235">
        <f>SUM(E9:F9)</f>
        <v>19</v>
      </c>
      <c r="I9" s="234">
        <f>SUM(E9:G9)</f>
        <v>21</v>
      </c>
      <c r="J9" s="244">
        <f>'BP Table-do not use'!J9</f>
        <v>22.33</v>
      </c>
      <c r="K9" s="236">
        <f>J9-H9</f>
        <v>3.3299999999999983</v>
      </c>
      <c r="L9" s="237">
        <f t="shared" ref="L9:L35" si="0">K9/H9</f>
        <v>0.17526315789473676</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row>
    <row r="10" spans="1:83" s="11" customFormat="1" ht="16.2" customHeight="1" x14ac:dyDescent="0.35">
      <c r="A10" s="238" t="s">
        <v>23</v>
      </c>
      <c r="B10" s="238" t="s">
        <v>34</v>
      </c>
      <c r="C10" s="233">
        <v>1</v>
      </c>
      <c r="D10" s="245">
        <f>'BP Table-do not use'!D10</f>
        <v>65.5</v>
      </c>
      <c r="E10" s="245">
        <f>'BP Table-do not use'!E10</f>
        <v>70</v>
      </c>
      <c r="F10" s="239">
        <f>'BP Table-do not use'!F10</f>
        <v>0</v>
      </c>
      <c r="G10" s="239">
        <v>0</v>
      </c>
      <c r="H10" s="240">
        <f t="shared" ref="H10:H35" si="1">SUM(E10:F10)</f>
        <v>70</v>
      </c>
      <c r="I10" s="241">
        <f t="shared" ref="I10:I35" si="2">SUM(E10:G10)</f>
        <v>70</v>
      </c>
      <c r="J10" s="245">
        <f>'BP Table-do not use'!J10</f>
        <v>80</v>
      </c>
      <c r="K10" s="242">
        <f t="shared" ref="K10:K35" si="3">J10-H10</f>
        <v>10</v>
      </c>
      <c r="L10" s="237">
        <f t="shared" si="0"/>
        <v>0.14285714285714285</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83" s="11" customFormat="1" ht="16.2" customHeight="1" x14ac:dyDescent="0.35">
      <c r="A11" s="238" t="s">
        <v>5</v>
      </c>
      <c r="B11" s="238" t="s">
        <v>34</v>
      </c>
      <c r="C11" s="233">
        <v>1</v>
      </c>
      <c r="D11" s="245">
        <f>'BP Table-do not use'!D11</f>
        <v>8.5</v>
      </c>
      <c r="E11" s="243">
        <f>'BP Table-do not use'!E11</f>
        <v>9.5</v>
      </c>
      <c r="F11" s="239">
        <f>'BP Table-do not use'!F11</f>
        <v>0</v>
      </c>
      <c r="G11" s="239">
        <f>'BP Table-do not use'!G11</f>
        <v>0</v>
      </c>
      <c r="H11" s="240">
        <f t="shared" si="1"/>
        <v>9.5</v>
      </c>
      <c r="I11" s="241">
        <f t="shared" si="2"/>
        <v>9.5</v>
      </c>
      <c r="J11" s="243">
        <f>'BP Table-do not use'!J11</f>
        <v>4.6399999999999997</v>
      </c>
      <c r="K11" s="242">
        <f t="shared" si="3"/>
        <v>-4.8600000000000003</v>
      </c>
      <c r="L11" s="237">
        <f t="shared" si="0"/>
        <v>-0.51157894736842113</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row>
    <row r="12" spans="1:83" s="11" customFormat="1" ht="16.2" customHeight="1" x14ac:dyDescent="0.35">
      <c r="A12" s="238" t="s">
        <v>6</v>
      </c>
      <c r="B12" s="238" t="s">
        <v>7</v>
      </c>
      <c r="C12" s="233">
        <v>1</v>
      </c>
      <c r="D12" s="239">
        <f>'BP Table-do not use'!D12</f>
        <v>4.82</v>
      </c>
      <c r="E12" s="243">
        <f>'BP Table-do not use'!E12</f>
        <v>3.74</v>
      </c>
      <c r="F12" s="239">
        <f>'BP Table-do not use'!F12</f>
        <v>0</v>
      </c>
      <c r="G12" s="245">
        <f>'BP Table-do not use'!G12</f>
        <v>3</v>
      </c>
      <c r="H12" s="240">
        <f t="shared" si="1"/>
        <v>3.74</v>
      </c>
      <c r="I12" s="241">
        <f t="shared" si="2"/>
        <v>6.74</v>
      </c>
      <c r="J12" s="239">
        <f>'BP Table-do not use'!J12</f>
        <v>15.5</v>
      </c>
      <c r="K12" s="242">
        <f t="shared" si="3"/>
        <v>11.76</v>
      </c>
      <c r="L12" s="237">
        <f t="shared" si="0"/>
        <v>3.1443850267379676</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row>
    <row r="13" spans="1:83" s="11" customFormat="1" ht="16.2" customHeight="1" x14ac:dyDescent="0.35">
      <c r="A13" s="238" t="s">
        <v>8</v>
      </c>
      <c r="B13" s="238" t="s">
        <v>7</v>
      </c>
      <c r="C13" s="233">
        <v>1</v>
      </c>
      <c r="D13" s="239">
        <f>'BP Table-do not use'!D13</f>
        <v>3.45</v>
      </c>
      <c r="E13" s="239">
        <f>'BP Table-do not use'!E13</f>
        <v>8</v>
      </c>
      <c r="F13" s="239">
        <f>'BP Table-do not use'!F13</f>
        <v>0</v>
      </c>
      <c r="G13" s="239">
        <f>'BP Table-do not use'!G13</f>
        <v>0</v>
      </c>
      <c r="H13" s="240">
        <f t="shared" si="1"/>
        <v>8</v>
      </c>
      <c r="I13" s="241">
        <f t="shared" si="2"/>
        <v>8</v>
      </c>
      <c r="J13" s="239">
        <f>'BP Table-do not use'!J13</f>
        <v>10.5</v>
      </c>
      <c r="K13" s="242">
        <f t="shared" si="3"/>
        <v>2.5</v>
      </c>
      <c r="L13" s="237">
        <f t="shared" si="0"/>
        <v>0.3125</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row>
    <row r="14" spans="1:83" s="11" customFormat="1" ht="16.2" customHeight="1" x14ac:dyDescent="0.35">
      <c r="A14" s="238" t="s">
        <v>9</v>
      </c>
      <c r="B14" s="238" t="s">
        <v>7</v>
      </c>
      <c r="C14" s="233">
        <v>1</v>
      </c>
      <c r="D14" s="245">
        <f>'BP Table-do not use'!D14</f>
        <v>6</v>
      </c>
      <c r="E14" s="245">
        <f>'BP Table-do not use'!E14</f>
        <v>7.5</v>
      </c>
      <c r="F14" s="245">
        <f>'BP Table-do not use'!F14</f>
        <v>0</v>
      </c>
      <c r="G14" s="245">
        <f>'BP Table-do not use'!G14</f>
        <v>0</v>
      </c>
      <c r="H14" s="240">
        <f t="shared" si="1"/>
        <v>7.5</v>
      </c>
      <c r="I14" s="241">
        <f t="shared" si="2"/>
        <v>7.5</v>
      </c>
      <c r="J14" s="245">
        <f>'BP Table-do not use'!J14</f>
        <v>9</v>
      </c>
      <c r="K14" s="242">
        <f t="shared" si="3"/>
        <v>1.5</v>
      </c>
      <c r="L14" s="237">
        <f t="shared" si="0"/>
        <v>0.2</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row>
    <row r="15" spans="1:83" s="11" customFormat="1" ht="16.2" customHeight="1" x14ac:dyDescent="0.35">
      <c r="A15" s="238" t="s">
        <v>35</v>
      </c>
      <c r="B15" s="238" t="s">
        <v>7</v>
      </c>
      <c r="C15" s="233">
        <v>1</v>
      </c>
      <c r="D15" s="245">
        <f>'BP Table-do not use'!D15</f>
        <v>1.98506</v>
      </c>
      <c r="E15" s="245">
        <f>'BP Table-do not use'!E15</f>
        <v>0.28000000000000003</v>
      </c>
      <c r="F15" s="239">
        <f>'BP Table-do not use'!F15</f>
        <v>0</v>
      </c>
      <c r="G15" s="239">
        <f>'BP Table-do not use'!G15</f>
        <v>0</v>
      </c>
      <c r="H15" s="240">
        <f t="shared" si="1"/>
        <v>0.28000000000000003</v>
      </c>
      <c r="I15" s="241">
        <f t="shared" si="2"/>
        <v>0.28000000000000003</v>
      </c>
      <c r="J15" s="245">
        <f>'BP Table-do not use'!J15</f>
        <v>0.73</v>
      </c>
      <c r="K15" s="242">
        <f>J15-H15</f>
        <v>0.44999999999999996</v>
      </c>
      <c r="L15" s="237">
        <f t="shared" si="0"/>
        <v>1.6071428571428568</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row>
    <row r="16" spans="1:83" s="11" customFormat="1" ht="16.2" customHeight="1" x14ac:dyDescent="0.35">
      <c r="A16" s="238" t="s">
        <v>36</v>
      </c>
      <c r="B16" s="238" t="s">
        <v>34</v>
      </c>
      <c r="C16" s="233">
        <v>1</v>
      </c>
      <c r="D16" s="245">
        <f>'BP Table-do not use'!D16</f>
        <v>26.009938999999999</v>
      </c>
      <c r="E16" s="245">
        <f>'BP Table-do not use'!E16</f>
        <v>29</v>
      </c>
      <c r="F16" s="239">
        <f>'BP Table-do not use'!F16</f>
        <v>0</v>
      </c>
      <c r="G16" s="245">
        <f>'BP Table-do not use'!G16</f>
        <v>3</v>
      </c>
      <c r="H16" s="240">
        <f t="shared" si="1"/>
        <v>29</v>
      </c>
      <c r="I16" s="241">
        <f t="shared" si="2"/>
        <v>32</v>
      </c>
      <c r="J16" s="245">
        <f>'BP Table-do not use'!J16</f>
        <v>41</v>
      </c>
      <c r="K16" s="242">
        <f t="shared" si="3"/>
        <v>12</v>
      </c>
      <c r="L16" s="237">
        <f t="shared" si="0"/>
        <v>0.41379310344827586</v>
      </c>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row>
    <row r="17" spans="1:83" s="11" customFormat="1" ht="16.2" customHeight="1" x14ac:dyDescent="0.35">
      <c r="A17" s="238" t="s">
        <v>10</v>
      </c>
      <c r="B17" s="238" t="s">
        <v>7</v>
      </c>
      <c r="C17" s="233">
        <v>1</v>
      </c>
      <c r="D17" s="245">
        <f>'BP Table-do not use'!D17</f>
        <v>15.648999999999999</v>
      </c>
      <c r="E17" s="245">
        <f>'BP Table-do not use'!E17</f>
        <v>14.75</v>
      </c>
      <c r="F17" s="239">
        <f>'BP Table-do not use'!F17</f>
        <v>0</v>
      </c>
      <c r="G17" s="239">
        <f>'BP Table-do not use'!G17</f>
        <v>0</v>
      </c>
      <c r="H17" s="240">
        <f t="shared" si="1"/>
        <v>14.75</v>
      </c>
      <c r="I17" s="241">
        <f t="shared" si="2"/>
        <v>14.75</v>
      </c>
      <c r="J17" s="245">
        <f>'BP Table-do not use'!J17</f>
        <v>16.75</v>
      </c>
      <c r="K17" s="242">
        <f t="shared" si="3"/>
        <v>2</v>
      </c>
      <c r="L17" s="237">
        <f t="shared" si="0"/>
        <v>0.13559322033898305</v>
      </c>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row>
    <row r="18" spans="1:83" s="11" customFormat="1" ht="16.2" customHeight="1" x14ac:dyDescent="0.35">
      <c r="A18" s="238" t="s">
        <v>37</v>
      </c>
      <c r="B18" s="238" t="s">
        <v>7</v>
      </c>
      <c r="C18" s="233">
        <v>1</v>
      </c>
      <c r="D18" s="245">
        <f>'BP Table-do not use'!D18</f>
        <v>0</v>
      </c>
      <c r="E18" s="239">
        <f>'BP Table-do not use'!E18</f>
        <v>8.5</v>
      </c>
      <c r="F18" s="239">
        <f>'BP Table-do not use'!F18</f>
        <v>0</v>
      </c>
      <c r="G18" s="239">
        <f>'BP Table-do not use'!G18</f>
        <v>0</v>
      </c>
      <c r="H18" s="240">
        <f t="shared" ref="H18" si="4">SUM(E18:F18)</f>
        <v>8.5</v>
      </c>
      <c r="I18" s="241">
        <f t="shared" ref="I18" si="5">SUM(E18:G18)</f>
        <v>8.5</v>
      </c>
      <c r="J18" s="239">
        <f>'BP Table-do not use'!J18</f>
        <v>12.5</v>
      </c>
      <c r="K18" s="242">
        <f t="shared" ref="K18" si="6">J18-H18</f>
        <v>4</v>
      </c>
      <c r="L18" s="237">
        <f t="shared" si="0"/>
        <v>0.47058823529411764</v>
      </c>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row>
    <row r="19" spans="1:83" s="11" customFormat="1" ht="16.2" customHeight="1" x14ac:dyDescent="0.35">
      <c r="A19" s="238" t="s">
        <v>11</v>
      </c>
      <c r="B19" s="238" t="s">
        <v>7</v>
      </c>
      <c r="C19" s="233">
        <v>1</v>
      </c>
      <c r="D19" s="245">
        <f>'BP Table-do not use'!D19</f>
        <v>3.07</v>
      </c>
      <c r="E19" s="243">
        <f>'BP Table-do not use'!E18</f>
        <v>8.5</v>
      </c>
      <c r="F19" s="239">
        <f>'BP Table-do not use'!F19</f>
        <v>0</v>
      </c>
      <c r="G19" s="239">
        <f>'BP Table-do not use'!G19</f>
        <v>0</v>
      </c>
      <c r="H19" s="240">
        <f t="shared" si="1"/>
        <v>8.5</v>
      </c>
      <c r="I19" s="241">
        <f t="shared" si="2"/>
        <v>8.5</v>
      </c>
      <c r="J19" s="245">
        <f>'BP Table-do not use'!J19</f>
        <v>12</v>
      </c>
      <c r="K19" s="242">
        <f t="shared" si="3"/>
        <v>3.5</v>
      </c>
      <c r="L19" s="237">
        <f t="shared" si="0"/>
        <v>0.41176470588235292</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row>
    <row r="20" spans="1:83" s="11" customFormat="1" ht="16.2" customHeight="1" x14ac:dyDescent="0.35">
      <c r="A20" s="238" t="s">
        <v>12</v>
      </c>
      <c r="B20" s="238" t="s">
        <v>7</v>
      </c>
      <c r="C20" s="233">
        <v>1</v>
      </c>
      <c r="D20" s="245">
        <f>'BP Table-do not use'!D20</f>
        <v>5.66</v>
      </c>
      <c r="E20" s="245">
        <f>'BP Table-do not use'!E20</f>
        <v>5.0999999999999996</v>
      </c>
      <c r="F20" s="239">
        <f>'BP Table-do not use'!F20</f>
        <v>0</v>
      </c>
      <c r="G20" s="239">
        <f>'BP Table-do not use'!G20</f>
        <v>0</v>
      </c>
      <c r="H20" s="240">
        <f t="shared" si="1"/>
        <v>5.0999999999999996</v>
      </c>
      <c r="I20" s="241">
        <f t="shared" si="2"/>
        <v>5.0999999999999996</v>
      </c>
      <c r="J20" s="245">
        <f>'BP Table-do not use'!J20</f>
        <v>6</v>
      </c>
      <c r="K20" s="242">
        <f t="shared" si="3"/>
        <v>0.90000000000000036</v>
      </c>
      <c r="L20" s="237">
        <f t="shared" si="0"/>
        <v>0.17647058823529421</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row>
    <row r="21" spans="1:83" s="11" customFormat="1" ht="16.2" customHeight="1" x14ac:dyDescent="0.35">
      <c r="A21" s="238" t="s">
        <v>38</v>
      </c>
      <c r="B21" s="238" t="s">
        <v>34</v>
      </c>
      <c r="C21" s="233">
        <v>1</v>
      </c>
      <c r="D21" s="245">
        <f>'BP Table-do not use'!D21</f>
        <v>23.006474999999998</v>
      </c>
      <c r="E21" s="245">
        <f>'BP Table-do not use'!E21</f>
        <v>27</v>
      </c>
      <c r="F21" s="239">
        <f>'BP Table-do not use'!F21</f>
        <v>0</v>
      </c>
      <c r="G21" s="245">
        <f>'BP Table-do not use'!G21</f>
        <v>5</v>
      </c>
      <c r="H21" s="240">
        <f t="shared" si="1"/>
        <v>27</v>
      </c>
      <c r="I21" s="241">
        <f t="shared" si="2"/>
        <v>32</v>
      </c>
      <c r="J21" s="245">
        <f>'BP Table-do not use'!J21</f>
        <v>50.5</v>
      </c>
      <c r="K21" s="242">
        <f t="shared" si="3"/>
        <v>23.5</v>
      </c>
      <c r="L21" s="237">
        <f t="shared" si="0"/>
        <v>0.87037037037037035</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row>
    <row r="22" spans="1:83" s="3" customFormat="1" ht="16.2" customHeight="1" x14ac:dyDescent="0.35">
      <c r="A22" s="238" t="s">
        <v>39</v>
      </c>
      <c r="B22" s="238" t="s">
        <v>34</v>
      </c>
      <c r="C22" s="233">
        <v>1</v>
      </c>
      <c r="D22" s="245">
        <f>'BP Table-do not use'!D22</f>
        <v>4.114776</v>
      </c>
      <c r="E22" s="245">
        <f>'BP Table-do not use'!E22</f>
        <v>7.4</v>
      </c>
      <c r="F22" s="239">
        <f>'BP Table-do not use'!F22</f>
        <v>0</v>
      </c>
      <c r="G22" s="239">
        <f>'BP Table-do not use'!G22</f>
        <v>0</v>
      </c>
      <c r="H22" s="240">
        <f t="shared" si="1"/>
        <v>7.4</v>
      </c>
      <c r="I22" s="241">
        <f t="shared" si="2"/>
        <v>7.4</v>
      </c>
      <c r="J22" s="245">
        <f>'BP Table-do not use'!J22</f>
        <v>8</v>
      </c>
      <c r="K22" s="242">
        <f t="shared" si="3"/>
        <v>0.59999999999999964</v>
      </c>
      <c r="L22" s="237">
        <f t="shared" si="0"/>
        <v>8.108108108108103E-2</v>
      </c>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row>
    <row r="23" spans="1:83" s="3" customFormat="1" ht="16.2" customHeight="1" x14ac:dyDescent="0.35">
      <c r="A23" s="238" t="s">
        <v>117</v>
      </c>
      <c r="B23" s="238" t="s">
        <v>7</v>
      </c>
      <c r="C23" s="233">
        <v>1</v>
      </c>
      <c r="D23" s="245">
        <f>'BP Table-do not use'!D23</f>
        <v>0</v>
      </c>
      <c r="E23" s="243">
        <f>'BP Table-do not use'!E23</f>
        <v>34.18</v>
      </c>
      <c r="F23" s="243">
        <v>10.82</v>
      </c>
      <c r="G23" s="239">
        <f>'BP Table-do not use'!G23</f>
        <v>0</v>
      </c>
      <c r="H23" s="240">
        <f t="shared" si="1"/>
        <v>45</v>
      </c>
      <c r="I23" s="241">
        <f t="shared" si="2"/>
        <v>45</v>
      </c>
      <c r="J23" s="245">
        <f>'BP Table-do not use'!J23</f>
        <v>50</v>
      </c>
      <c r="K23" s="242">
        <f t="shared" si="3"/>
        <v>5</v>
      </c>
      <c r="L23" s="237">
        <f t="shared" si="0"/>
        <v>0.1111111111111111</v>
      </c>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row>
    <row r="24" spans="1:83" s="11" customFormat="1" ht="16.2" customHeight="1" x14ac:dyDescent="0.35">
      <c r="A24" s="238" t="s">
        <v>13</v>
      </c>
      <c r="B24" s="238" t="s">
        <v>7</v>
      </c>
      <c r="C24" s="233">
        <v>1</v>
      </c>
      <c r="D24" s="245">
        <f>'BP Table-do not use'!D24</f>
        <v>18.78</v>
      </c>
      <c r="E24" s="245">
        <f>'BP Table-do not use'!E24</f>
        <v>10</v>
      </c>
      <c r="F24" s="245">
        <f>'BP Table-do not use'!F24</f>
        <v>15</v>
      </c>
      <c r="G24" s="239">
        <f>'BP Table-do not use'!G24</f>
        <v>0</v>
      </c>
      <c r="H24" s="240">
        <f t="shared" si="1"/>
        <v>25</v>
      </c>
      <c r="I24" s="241">
        <f t="shared" si="2"/>
        <v>25</v>
      </c>
      <c r="J24" s="245">
        <f>'BP Table-do not use'!J24</f>
        <v>37.93</v>
      </c>
      <c r="K24" s="242">
        <f t="shared" si="3"/>
        <v>12.93</v>
      </c>
      <c r="L24" s="237">
        <f t="shared" si="0"/>
        <v>0.51719999999999999</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row>
    <row r="25" spans="1:83" s="3" customFormat="1" ht="16.2" customHeight="1" x14ac:dyDescent="0.35">
      <c r="A25" s="238" t="s">
        <v>41</v>
      </c>
      <c r="B25" s="238" t="s">
        <v>34</v>
      </c>
      <c r="C25" s="233">
        <v>1</v>
      </c>
      <c r="D25" s="245">
        <f>'BP Table-do not use'!D25</f>
        <v>38.014525999999996</v>
      </c>
      <c r="E25" s="245">
        <f>'BP Table-do not use'!E25</f>
        <v>43</v>
      </c>
      <c r="F25" s="239">
        <f>'BP Table-do not use'!F25</f>
        <v>0</v>
      </c>
      <c r="G25" s="245">
        <f>'BP Table-do not use'!G25</f>
        <v>3</v>
      </c>
      <c r="H25" s="240">
        <f t="shared" si="1"/>
        <v>43</v>
      </c>
      <c r="I25" s="241">
        <f t="shared" si="2"/>
        <v>46</v>
      </c>
      <c r="J25" s="245">
        <f>'BP Table-do not use'!J25</f>
        <v>48.5</v>
      </c>
      <c r="K25" s="242">
        <f t="shared" si="3"/>
        <v>5.5</v>
      </c>
      <c r="L25" s="237">
        <f t="shared" si="0"/>
        <v>0.12790697674418605</v>
      </c>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row>
    <row r="26" spans="1:83" s="3" customFormat="1" ht="16.2" customHeight="1" x14ac:dyDescent="0.35">
      <c r="A26" s="238" t="s">
        <v>83</v>
      </c>
      <c r="B26" s="238" t="s">
        <v>34</v>
      </c>
      <c r="C26" s="233">
        <v>1</v>
      </c>
      <c r="D26" s="245">
        <f>'BP Table-do not use'!D26</f>
        <v>48.5</v>
      </c>
      <c r="E26" s="245">
        <f>'BP Table-do not use'!E26</f>
        <v>53.5</v>
      </c>
      <c r="F26" s="239">
        <f>'BP Table-do not use'!F26</f>
        <v>0</v>
      </c>
      <c r="G26" s="245">
        <f>'BP Table-do not use'!G26</f>
        <v>2</v>
      </c>
      <c r="H26" s="240">
        <f>SUM(E26:F26)</f>
        <v>53.5</v>
      </c>
      <c r="I26" s="240">
        <f>SUM(E26:G26)</f>
        <v>55.5</v>
      </c>
      <c r="J26" s="245">
        <f>'BP Table-do not use'!J26</f>
        <v>60.5</v>
      </c>
      <c r="K26" s="242">
        <f>J26-H26</f>
        <v>7</v>
      </c>
      <c r="L26" s="237">
        <f t="shared" si="0"/>
        <v>0.13084112149532709</v>
      </c>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row>
    <row r="27" spans="1:83" s="3" customFormat="1" ht="16.2" customHeight="1" x14ac:dyDescent="0.35">
      <c r="A27" s="238" t="s">
        <v>14</v>
      </c>
      <c r="B27" s="238" t="s">
        <v>34</v>
      </c>
      <c r="C27" s="233">
        <v>1</v>
      </c>
      <c r="D27" s="245">
        <f>'BP Table-do not use'!D27</f>
        <v>51.519632000000001</v>
      </c>
      <c r="E27" s="245">
        <f>'BP Table-do not use'!E27</f>
        <v>55.5</v>
      </c>
      <c r="F27" s="239">
        <f>'BP Table-do not use'!F27</f>
        <v>0</v>
      </c>
      <c r="G27" s="239">
        <f>'BP Table-do not use'!G27</f>
        <v>0</v>
      </c>
      <c r="H27" s="240">
        <f t="shared" si="1"/>
        <v>55.5</v>
      </c>
      <c r="I27" s="241">
        <f t="shared" si="2"/>
        <v>55.5</v>
      </c>
      <c r="J27" s="245">
        <f>'BP Table-do not use'!J27</f>
        <v>70.5</v>
      </c>
      <c r="K27" s="242">
        <f t="shared" si="3"/>
        <v>15</v>
      </c>
      <c r="L27" s="237">
        <f t="shared" si="0"/>
        <v>0.27027027027027029</v>
      </c>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row>
    <row r="28" spans="1:83" s="3" customFormat="1" ht="16.2" customHeight="1" x14ac:dyDescent="0.35">
      <c r="A28" s="238" t="s">
        <v>42</v>
      </c>
      <c r="B28" s="238" t="s">
        <v>7</v>
      </c>
      <c r="C28" s="233">
        <v>1</v>
      </c>
      <c r="D28" s="245">
        <f>'BP Table-do not use'!D28</f>
        <v>0.72093099999999999</v>
      </c>
      <c r="E28" s="245">
        <f>'BP Table-do not use'!E28</f>
        <v>10</v>
      </c>
      <c r="F28" s="239">
        <f>'BP Table-do not use'!F28</f>
        <v>0</v>
      </c>
      <c r="G28" s="239">
        <f>'BP Table-do not use'!G28</f>
        <v>0</v>
      </c>
      <c r="H28" s="240">
        <f t="shared" si="1"/>
        <v>10</v>
      </c>
      <c r="I28" s="241">
        <f t="shared" si="2"/>
        <v>10</v>
      </c>
      <c r="J28" s="245">
        <f>'BP Table-do not use'!J28</f>
        <v>30</v>
      </c>
      <c r="K28" s="242">
        <f t="shared" si="3"/>
        <v>20</v>
      </c>
      <c r="L28" s="237">
        <f t="shared" si="0"/>
        <v>2</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row>
    <row r="29" spans="1:83" s="3" customFormat="1" ht="16.2" customHeight="1" x14ac:dyDescent="0.35">
      <c r="A29" s="238" t="s">
        <v>43</v>
      </c>
      <c r="B29" s="238" t="s">
        <v>7</v>
      </c>
      <c r="C29" s="233">
        <v>1</v>
      </c>
      <c r="D29" s="245">
        <f>'BP Table-do not use'!D29</f>
        <v>9.73</v>
      </c>
      <c r="E29" s="245">
        <f>'BP Table-do not use'!E29</f>
        <v>12.5</v>
      </c>
      <c r="F29" s="239">
        <f>'BP Table-do not use'!F29</f>
        <v>0</v>
      </c>
      <c r="G29" s="239">
        <f>'BP Table-do not use'!G29</f>
        <v>0</v>
      </c>
      <c r="H29" s="240">
        <f t="shared" si="1"/>
        <v>12.5</v>
      </c>
      <c r="I29" s="241">
        <f t="shared" si="2"/>
        <v>12.5</v>
      </c>
      <c r="J29" s="245">
        <f>'BP Table-do not use'!J29</f>
        <v>32.5</v>
      </c>
      <c r="K29" s="242">
        <f t="shared" si="3"/>
        <v>20</v>
      </c>
      <c r="L29" s="237">
        <f t="shared" si="0"/>
        <v>1.6</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row>
    <row r="30" spans="1:83" s="3" customFormat="1" ht="16.2" customHeight="1" x14ac:dyDescent="0.35">
      <c r="A30" s="238" t="s">
        <v>44</v>
      </c>
      <c r="B30" s="238" t="s">
        <v>34</v>
      </c>
      <c r="C30" s="233">
        <v>1</v>
      </c>
      <c r="D30" s="245">
        <f>'BP Table-do not use'!D30</f>
        <v>243.7</v>
      </c>
      <c r="E30" s="245">
        <f>'BP Table-do not use'!E30</f>
        <v>144.41</v>
      </c>
      <c r="F30" s="239">
        <f>'BP Table-do not use'!F30</f>
        <v>0</v>
      </c>
      <c r="G30" s="239">
        <f>'BP Table-do not use'!G30</f>
        <v>0</v>
      </c>
      <c r="H30" s="240" t="s">
        <v>85</v>
      </c>
      <c r="I30" s="241" t="s">
        <v>85</v>
      </c>
      <c r="J30" s="245">
        <f>'BP Table-do not use'!J30</f>
        <v>119.15</v>
      </c>
      <c r="K30" s="242" t="s">
        <v>90</v>
      </c>
      <c r="L30" s="237" t="s">
        <v>90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row>
    <row r="31" spans="1:83" s="3" customFormat="1" ht="16.2" customHeight="1" x14ac:dyDescent="0.35">
      <c r="A31" s="238" t="s">
        <v>61</v>
      </c>
      <c r="B31" s="238" t="s">
        <v>7</v>
      </c>
      <c r="C31" s="233">
        <v>1</v>
      </c>
      <c r="D31" s="245">
        <f>'BP Table-do not use'!D31</f>
        <v>32.47</v>
      </c>
      <c r="E31" s="245">
        <f>'BP Table-do not use'!E31</f>
        <v>30</v>
      </c>
      <c r="F31" s="239">
        <f>'BP Table-do not use'!F31</f>
        <v>0</v>
      </c>
      <c r="G31" s="239">
        <f>'BP Table-do not use'!G31</f>
        <v>0</v>
      </c>
      <c r="H31" s="240">
        <f t="shared" si="1"/>
        <v>30</v>
      </c>
      <c r="I31" s="241">
        <f t="shared" si="2"/>
        <v>30</v>
      </c>
      <c r="J31" s="245">
        <f>'BP Table-do not use'!J31</f>
        <v>49.1</v>
      </c>
      <c r="K31" s="242">
        <f t="shared" si="3"/>
        <v>19.100000000000001</v>
      </c>
      <c r="L31" s="237">
        <f t="shared" si="0"/>
        <v>0.63666666666666671</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row>
    <row r="32" spans="1:83" s="3" customFormat="1" ht="16.2" customHeight="1" x14ac:dyDescent="0.35">
      <c r="A32" s="238" t="s">
        <v>15</v>
      </c>
      <c r="B32" s="238" t="s">
        <v>7</v>
      </c>
      <c r="C32" s="233">
        <v>1</v>
      </c>
      <c r="D32" s="245">
        <f>'BP Table-do not use'!D32</f>
        <v>8.01</v>
      </c>
      <c r="E32" s="245">
        <f>'BP Table-do not use'!E32</f>
        <v>8</v>
      </c>
      <c r="F32" s="239">
        <f>'BP Table-do not use'!F32</f>
        <v>0</v>
      </c>
      <c r="G32" s="239">
        <f>'BP Table-do not use'!G32</f>
        <v>0</v>
      </c>
      <c r="H32" s="240">
        <f>SUM(E32:F32)</f>
        <v>8</v>
      </c>
      <c r="I32" s="241">
        <f t="shared" si="2"/>
        <v>8</v>
      </c>
      <c r="J32" s="245">
        <f>'BP Table-do not use'!J32</f>
        <v>18.059999999999999</v>
      </c>
      <c r="K32" s="242">
        <f t="shared" si="3"/>
        <v>10.059999999999999</v>
      </c>
      <c r="L32" s="237">
        <f t="shared" si="0"/>
        <v>1.2574999999999998</v>
      </c>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row>
    <row r="33" spans="1:83" s="3" customFormat="1" ht="16.2" customHeight="1" x14ac:dyDescent="0.35">
      <c r="A33" s="238" t="s">
        <v>46</v>
      </c>
      <c r="B33" s="238" t="s">
        <v>7</v>
      </c>
      <c r="C33" s="233">
        <v>1</v>
      </c>
      <c r="D33" s="243">
        <f>'BP Table-do not use'!D33</f>
        <v>1.49</v>
      </c>
      <c r="E33" s="245">
        <f>'BP Table-do not use'!E33</f>
        <v>1.5</v>
      </c>
      <c r="F33" s="239">
        <f>'BP Table-do not use'!F33</f>
        <v>1.5</v>
      </c>
      <c r="G33" s="239">
        <f>'BP Table-do not use'!G33</f>
        <v>0</v>
      </c>
      <c r="H33" s="240">
        <f t="shared" si="1"/>
        <v>3</v>
      </c>
      <c r="I33" s="241">
        <f t="shared" si="2"/>
        <v>3</v>
      </c>
      <c r="J33" s="245">
        <f>'BP Table-do not use'!J33</f>
        <v>2.73</v>
      </c>
      <c r="K33" s="242">
        <f t="shared" si="3"/>
        <v>-0.27</v>
      </c>
      <c r="L33" s="237">
        <f t="shared" si="0"/>
        <v>-9.0000000000000011E-2</v>
      </c>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row>
    <row r="34" spans="1:83" s="3" customFormat="1" ht="16.2" customHeight="1" x14ac:dyDescent="0.35">
      <c r="A34" s="238" t="s">
        <v>16</v>
      </c>
      <c r="B34" s="238" t="s">
        <v>7</v>
      </c>
      <c r="C34" s="233">
        <v>1</v>
      </c>
      <c r="D34" s="243">
        <f>'BP Table-do not use'!D34</f>
        <v>1.5</v>
      </c>
      <c r="E34" s="243">
        <f>'BP Table-do not use'!E34</f>
        <v>1.5</v>
      </c>
      <c r="F34" s="243">
        <f>'BP Table-do not use'!F34</f>
        <v>0</v>
      </c>
      <c r="G34" s="239">
        <f>'BP Table-do not use'!G34</f>
        <v>0</v>
      </c>
      <c r="H34" s="240">
        <f t="shared" si="1"/>
        <v>1.5</v>
      </c>
      <c r="I34" s="241">
        <f t="shared" si="2"/>
        <v>1.5</v>
      </c>
      <c r="J34" s="239">
        <f>'BP Table-do not use'!J34</f>
        <v>6</v>
      </c>
      <c r="K34" s="242">
        <f t="shared" si="3"/>
        <v>4.5</v>
      </c>
      <c r="L34" s="237">
        <f t="shared" si="0"/>
        <v>3</v>
      </c>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row>
    <row r="35" spans="1:83" s="3" customFormat="1" ht="16.2" customHeight="1" x14ac:dyDescent="0.35">
      <c r="A35" s="238" t="s">
        <v>17</v>
      </c>
      <c r="B35" s="238" t="s">
        <v>34</v>
      </c>
      <c r="C35" s="233">
        <v>1</v>
      </c>
      <c r="D35" s="243">
        <f>'BP Table-do not use'!D35</f>
        <v>17.503855999999999</v>
      </c>
      <c r="E35" s="245">
        <f>'BP Table-do not use'!E35</f>
        <v>20</v>
      </c>
      <c r="F35" s="239">
        <f>'BP Table-do not use'!F35</f>
        <v>0</v>
      </c>
      <c r="G35" s="245">
        <f>'BP Table-do not use'!G35</f>
        <v>6</v>
      </c>
      <c r="H35" s="240">
        <f t="shared" si="1"/>
        <v>20</v>
      </c>
      <c r="I35" s="241">
        <f t="shared" si="2"/>
        <v>26</v>
      </c>
      <c r="J35" s="245">
        <f>'BP Table-do not use'!J35</f>
        <v>23</v>
      </c>
      <c r="K35" s="242">
        <f t="shared" si="3"/>
        <v>3</v>
      </c>
      <c r="L35" s="237">
        <f t="shared" si="0"/>
        <v>0.15</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row>
    <row r="36" spans="1:83" s="3" customFormat="1" ht="16.2" customHeight="1" thickBot="1" x14ac:dyDescent="0.4">
      <c r="A36" s="219" t="s">
        <v>18</v>
      </c>
      <c r="B36" s="220"/>
      <c r="C36" s="221"/>
      <c r="D36" s="222">
        <f>SUM(D9:D35)</f>
        <v>658.20419500000003</v>
      </c>
      <c r="E36" s="223">
        <f>SUM(E9:E35)</f>
        <v>642.36</v>
      </c>
      <c r="F36" s="224">
        <f t="shared" ref="F36:I36" si="7">SUM(F9:F35)</f>
        <v>27.32</v>
      </c>
      <c r="G36" s="225">
        <f t="shared" si="7"/>
        <v>24</v>
      </c>
      <c r="H36" s="226">
        <f t="shared" si="7"/>
        <v>525.27</v>
      </c>
      <c r="I36" s="227">
        <f t="shared" si="7"/>
        <v>549.27</v>
      </c>
      <c r="J36" s="228">
        <f>SUM(J9:J35)</f>
        <v>837.42</v>
      </c>
      <c r="K36" s="229">
        <f>SUM(K9:K35)</f>
        <v>192.99999999999997</v>
      </c>
      <c r="L36" s="230">
        <f>K36/H36</f>
        <v>0.3674300835760656</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row>
    <row r="37" spans="1:83" s="3" customFormat="1" ht="16.2" customHeight="1" x14ac:dyDescent="0.35">
      <c r="A37" s="28" t="s">
        <v>19</v>
      </c>
      <c r="B37" s="29"/>
      <c r="C37" s="14"/>
      <c r="D37" s="20"/>
      <c r="E37" s="116"/>
      <c r="F37" s="134"/>
      <c r="G37" s="135"/>
      <c r="H37" s="147"/>
      <c r="I37" s="123"/>
      <c r="J37" s="21"/>
      <c r="K37" s="57"/>
      <c r="L37" s="79"/>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row>
    <row r="38" spans="1:83" s="3" customFormat="1" ht="16.2" customHeight="1" thickBot="1" x14ac:dyDescent="0.4">
      <c r="A38" s="17" t="s">
        <v>20</v>
      </c>
      <c r="B38" s="18" t="s">
        <v>7</v>
      </c>
      <c r="C38" s="14">
        <v>1</v>
      </c>
      <c r="D38" s="20">
        <f>'BP Table-do not use'!D38</f>
        <v>215.06</v>
      </c>
      <c r="E38" s="116">
        <f>'BP Table-do not use'!E38</f>
        <v>205</v>
      </c>
      <c r="F38" s="130">
        <f>'BP Table-do not use'!F38</f>
        <v>50</v>
      </c>
      <c r="G38" s="131">
        <f>'BP Table-do not use'!G38</f>
        <v>0</v>
      </c>
      <c r="H38" s="144">
        <f t="shared" ref="H38" si="8">SUM(E38:F38)</f>
        <v>255</v>
      </c>
      <c r="I38" s="120">
        <f t="shared" ref="I38" si="9">SUM(E38:G38)</f>
        <v>255</v>
      </c>
      <c r="J38" s="30">
        <f>'BP Table-do not use'!J38</f>
        <v>280.68</v>
      </c>
      <c r="K38" s="56">
        <f t="shared" ref="K38" si="10">J38-H38</f>
        <v>25.680000000000007</v>
      </c>
      <c r="L38" s="77">
        <f t="shared" ref="L38" si="11">IF(H38=0,"N/A",K38/H38)</f>
        <v>0.1007058823529412</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row>
    <row r="39" spans="1:83" s="3" customFormat="1" ht="16.2" customHeight="1" thickBot="1" x14ac:dyDescent="0.4">
      <c r="A39" s="22" t="s">
        <v>21</v>
      </c>
      <c r="B39" s="23"/>
      <c r="C39" s="24"/>
      <c r="D39" s="26">
        <f>SUM(D38)</f>
        <v>215.06</v>
      </c>
      <c r="E39" s="115">
        <f>SUM(E38)</f>
        <v>205</v>
      </c>
      <c r="F39" s="132">
        <f t="shared" ref="F39:I39" si="12">SUM(F38)</f>
        <v>50</v>
      </c>
      <c r="G39" s="133">
        <f t="shared" si="12"/>
        <v>0</v>
      </c>
      <c r="H39" s="146">
        <f t="shared" si="12"/>
        <v>255</v>
      </c>
      <c r="I39" s="122">
        <f t="shared" si="12"/>
        <v>255</v>
      </c>
      <c r="J39" s="27">
        <f>SUM(J38)</f>
        <v>280.68</v>
      </c>
      <c r="K39" s="83">
        <f t="shared" ref="K39:K52" si="13">J39-H39</f>
        <v>25.680000000000007</v>
      </c>
      <c r="L39" s="78">
        <f t="shared" ref="L39:L52" si="14">IF(H39=0,"N/A",K39/H39)</f>
        <v>0.1007058823529412</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row>
    <row r="40" spans="1:83" s="3" customFormat="1" ht="16.2" customHeight="1" x14ac:dyDescent="0.35">
      <c r="A40" s="28" t="s">
        <v>22</v>
      </c>
      <c r="B40" s="29"/>
      <c r="C40" s="14"/>
      <c r="D40" s="20"/>
      <c r="E40" s="116"/>
      <c r="F40" s="134"/>
      <c r="G40" s="135"/>
      <c r="H40" s="147"/>
      <c r="I40" s="123"/>
      <c r="J40" s="21"/>
      <c r="K40" s="56" t="s">
        <v>30</v>
      </c>
      <c r="L40" s="77" t="str">
        <f t="shared" si="14"/>
        <v>N/A</v>
      </c>
      <c r="M40" s="246" t="s">
        <v>118</v>
      </c>
      <c r="N40" s="249" t="s">
        <v>119</v>
      </c>
      <c r="O40" s="247" t="s">
        <v>120</v>
      </c>
      <c r="P40" s="251" t="s">
        <v>121</v>
      </c>
      <c r="Q40" s="247" t="s">
        <v>122</v>
      </c>
      <c r="R40" s="2"/>
      <c r="S40" s="2"/>
      <c r="T40" s="2"/>
      <c r="U40" s="2"/>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row>
    <row r="41" spans="1:83" s="3" customFormat="1" ht="16.2" customHeight="1" x14ac:dyDescent="0.35">
      <c r="A41" s="17" t="s">
        <v>24</v>
      </c>
      <c r="B41" s="18" t="s">
        <v>47</v>
      </c>
      <c r="C41" s="14">
        <v>0.61160000000000003</v>
      </c>
      <c r="D41" s="20">
        <f>'BP Table-do not use'!D41</f>
        <v>14.794604</v>
      </c>
      <c r="E41" s="116">
        <f>'BP Table-do not use'!E41</f>
        <v>13.1494</v>
      </c>
      <c r="F41" s="134">
        <f>'BP Table-do not use'!F41</f>
        <v>1.8348</v>
      </c>
      <c r="G41" s="135">
        <f>'BP Table-do not use'!G41</f>
        <v>0</v>
      </c>
      <c r="H41" s="145">
        <f t="shared" ref="H41:H52" si="15">SUM(E41:F41)</f>
        <v>14.9842</v>
      </c>
      <c r="I41" s="120">
        <f t="shared" ref="I41:I52" si="16">SUM(E41:G41)</f>
        <v>14.9842</v>
      </c>
      <c r="J41" s="21">
        <f>'BP Table-do not use'!J41</f>
        <v>14.984200000000001</v>
      </c>
      <c r="K41" s="152">
        <f t="shared" si="13"/>
        <v>0</v>
      </c>
      <c r="L41" s="77">
        <f t="shared" si="14"/>
        <v>0</v>
      </c>
      <c r="N41" s="250"/>
      <c r="O41" s="1"/>
      <c r="P41" s="1"/>
      <c r="Q41" s="253"/>
      <c r="R41" s="2"/>
      <c r="S41" s="2"/>
      <c r="T41" s="2"/>
      <c r="U41" s="2"/>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row>
    <row r="42" spans="1:83" s="3" customFormat="1" ht="16.2" customHeight="1" x14ac:dyDescent="0.35">
      <c r="A42" s="17" t="s">
        <v>25</v>
      </c>
      <c r="B42" s="18" t="s">
        <v>7</v>
      </c>
      <c r="C42" s="14">
        <v>0.58750000000000002</v>
      </c>
      <c r="D42" s="20">
        <f>'BP Table-do not use'!D46</f>
        <v>11.421000000000001</v>
      </c>
      <c r="E42" s="116">
        <f>'BP Table-do not use'!E46</f>
        <v>12.3375</v>
      </c>
      <c r="F42" s="134">
        <f>'BP Table-do not use'!F46</f>
        <v>0</v>
      </c>
      <c r="G42" s="135">
        <f>'BP Table-do not use'!G46</f>
        <v>0</v>
      </c>
      <c r="H42" s="145">
        <f t="shared" si="15"/>
        <v>12.3375</v>
      </c>
      <c r="I42" s="121">
        <f t="shared" si="16"/>
        <v>12.3375</v>
      </c>
      <c r="J42" s="21">
        <f>'BP Table-do not use'!J46</f>
        <v>12.3375</v>
      </c>
      <c r="K42" s="111">
        <f>J42-H42</f>
        <v>0</v>
      </c>
      <c r="L42" s="77">
        <f t="shared" si="14"/>
        <v>0</v>
      </c>
      <c r="M42" s="254">
        <v>24.19</v>
      </c>
      <c r="N42" s="254">
        <v>21.5</v>
      </c>
      <c r="O42" s="254">
        <v>3</v>
      </c>
      <c r="P42" s="254">
        <v>0</v>
      </c>
      <c r="Q42" s="255">
        <v>24.5</v>
      </c>
      <c r="R42" s="2"/>
      <c r="S42" s="2"/>
      <c r="T42" s="2"/>
      <c r="U42" s="2"/>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row>
    <row r="43" spans="1:83" s="3" customFormat="1" ht="16.2" customHeight="1" x14ac:dyDescent="0.35">
      <c r="A43" s="17" t="s">
        <v>26</v>
      </c>
      <c r="B43" s="18" t="s">
        <v>34</v>
      </c>
      <c r="C43" s="14">
        <v>0.68440000000000001</v>
      </c>
      <c r="D43" s="20">
        <f>'BP Table-do not use'!D48</f>
        <v>67.413399999999996</v>
      </c>
      <c r="E43" s="116">
        <f>'BP Table-do not use'!E48</f>
        <v>68.850639999999999</v>
      </c>
      <c r="F43" s="134">
        <f>'BP Table-do not use'!F48</f>
        <v>0</v>
      </c>
      <c r="G43" s="135">
        <f>'BP Table-do not use'!G48</f>
        <v>0</v>
      </c>
      <c r="H43" s="145">
        <f t="shared" si="15"/>
        <v>68.850639999999999</v>
      </c>
      <c r="I43" s="121">
        <f t="shared" si="16"/>
        <v>68.850639999999999</v>
      </c>
      <c r="J43" s="21">
        <f>'BP Table-do not use'!J48</f>
        <v>58.456250000000004</v>
      </c>
      <c r="K43" s="111">
        <f t="shared" si="13"/>
        <v>-10.394389999999994</v>
      </c>
      <c r="L43" s="77">
        <f t="shared" si="14"/>
        <v>-0.15097012896321652</v>
      </c>
      <c r="M43" s="254">
        <v>19.440000000000001</v>
      </c>
      <c r="N43" s="254">
        <v>21</v>
      </c>
      <c r="O43" s="254">
        <v>0</v>
      </c>
      <c r="P43" s="254">
        <v>0</v>
      </c>
      <c r="Q43" s="255">
        <v>21</v>
      </c>
      <c r="R43" s="2"/>
      <c r="S43" s="2"/>
      <c r="T43" s="2"/>
      <c r="U43" s="2"/>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row>
    <row r="44" spans="1:83" s="3" customFormat="1" ht="16.2" customHeight="1" x14ac:dyDescent="0.35">
      <c r="A44" s="17" t="s">
        <v>48</v>
      </c>
      <c r="B44" s="18" t="s">
        <v>34</v>
      </c>
      <c r="C44" s="14">
        <v>0.71879999999999999</v>
      </c>
      <c r="D44" s="20">
        <f>'BP Table-do not use'!D50</f>
        <v>58.143732</v>
      </c>
      <c r="E44" s="116">
        <f>'BP Table-do not use'!E50</f>
        <v>59.595707999999995</v>
      </c>
      <c r="F44" s="134">
        <f>'BP Table-do not use'!F50</f>
        <v>0</v>
      </c>
      <c r="G44" s="135">
        <f>'BP Table-do not use'!G50</f>
        <v>0</v>
      </c>
      <c r="H44" s="145">
        <f t="shared" si="15"/>
        <v>59.595707999999995</v>
      </c>
      <c r="I44" s="121">
        <f t="shared" si="16"/>
        <v>59.595707999999995</v>
      </c>
      <c r="J44" s="21">
        <f>'BP Table-do not use'!J50</f>
        <v>58.714750000000002</v>
      </c>
      <c r="K44" s="111">
        <f t="shared" si="13"/>
        <v>-0.88095799999999258</v>
      </c>
      <c r="L44" s="77">
        <f t="shared" si="14"/>
        <v>-1.4782239016272659E-2</v>
      </c>
      <c r="M44" s="254">
        <v>98.5</v>
      </c>
      <c r="N44" s="254">
        <v>100.6</v>
      </c>
      <c r="O44" s="254">
        <v>0</v>
      </c>
      <c r="P44" s="254">
        <v>10.9</v>
      </c>
      <c r="Q44" s="255">
        <v>99.5</v>
      </c>
      <c r="R44" s="2"/>
      <c r="S44" s="2"/>
      <c r="T44" s="2"/>
      <c r="U44" s="2"/>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row>
    <row r="45" spans="1:83" s="3" customFormat="1" ht="16.2" customHeight="1" x14ac:dyDescent="0.35">
      <c r="A45" s="17" t="s">
        <v>49</v>
      </c>
      <c r="B45" s="18" t="s">
        <v>47</v>
      </c>
      <c r="C45" s="14">
        <v>0.54669999999999996</v>
      </c>
      <c r="D45" s="20">
        <f>'BP Table-do not use'!D52</f>
        <v>220.33103399999999</v>
      </c>
      <c r="E45" s="116">
        <f>'BP Table-do not use'!E52</f>
        <v>234.24454900000001</v>
      </c>
      <c r="F45" s="134">
        <f>'BP Table-do not use'!F52</f>
        <v>0</v>
      </c>
      <c r="G45" s="135">
        <f>'BP Table-do not use'!G52</f>
        <v>0</v>
      </c>
      <c r="H45" s="145">
        <f t="shared" si="15"/>
        <v>234.24454900000001</v>
      </c>
      <c r="I45" s="121">
        <f t="shared" si="16"/>
        <v>234.24454900000001</v>
      </c>
      <c r="J45" s="21">
        <f>'BP Table-do not use'!J52</f>
        <v>207.80067</v>
      </c>
      <c r="K45" s="111">
        <f t="shared" si="13"/>
        <v>-26.44387900000001</v>
      </c>
      <c r="L45" s="77">
        <f t="shared" si="14"/>
        <v>-0.11289005064531943</v>
      </c>
      <c r="M45" s="254">
        <v>80.89</v>
      </c>
      <c r="N45" s="254">
        <v>82.91</v>
      </c>
      <c r="O45" s="254">
        <v>0</v>
      </c>
      <c r="P45" s="254">
        <v>0</v>
      </c>
      <c r="Q45" s="255">
        <v>99.94</v>
      </c>
      <c r="R45" s="2"/>
      <c r="S45" s="2"/>
      <c r="T45" s="2"/>
      <c r="U45" s="2"/>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row>
    <row r="46" spans="1:83" s="3" customFormat="1" ht="16.2" customHeight="1" x14ac:dyDescent="0.35">
      <c r="A46" s="17" t="s">
        <v>27</v>
      </c>
      <c r="B46" s="18" t="s">
        <v>34</v>
      </c>
      <c r="C46" s="14">
        <v>0.67700000000000005</v>
      </c>
      <c r="D46" s="20">
        <f>'BP Table-do not use'!D57</f>
        <v>196.33677</v>
      </c>
      <c r="E46" s="116">
        <f>'BP Table-do not use'!E57</f>
        <v>147.58600000000001</v>
      </c>
      <c r="F46" s="134">
        <f>'BP Table-do not use'!F57</f>
        <v>62.284000000000006</v>
      </c>
      <c r="G46" s="135">
        <f>'BP Table-do not use'!G57</f>
        <v>0</v>
      </c>
      <c r="H46" s="145">
        <f t="shared" si="15"/>
        <v>209.87</v>
      </c>
      <c r="I46" s="121">
        <f t="shared" si="16"/>
        <v>209.87</v>
      </c>
      <c r="J46" s="21">
        <f>'BP Table-do not use'!J57</f>
        <v>257.47664000000003</v>
      </c>
      <c r="K46" s="111">
        <f t="shared" si="13"/>
        <v>47.606640000000027</v>
      </c>
      <c r="L46" s="77">
        <f t="shared" si="14"/>
        <v>0.22683870967741948</v>
      </c>
      <c r="M46" s="254">
        <v>403.42</v>
      </c>
      <c r="N46" s="254">
        <v>428.47</v>
      </c>
      <c r="O46" s="254">
        <v>0</v>
      </c>
      <c r="P46" s="254">
        <v>0</v>
      </c>
      <c r="Q46" s="255">
        <v>380.1</v>
      </c>
      <c r="R46" s="2"/>
      <c r="S46" s="2"/>
      <c r="T46" s="2"/>
      <c r="U46" s="2"/>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row>
    <row r="47" spans="1:83" s="3" customFormat="1" ht="16.2" customHeight="1" x14ac:dyDescent="0.35">
      <c r="A47" s="17" t="s">
        <v>60</v>
      </c>
      <c r="B47" s="18" t="s">
        <v>34</v>
      </c>
      <c r="C47" s="14">
        <v>0.72299999999999998</v>
      </c>
      <c r="D47" s="20" t="str">
        <f>'BP Table-do not use'!D59</f>
        <v>[25.15]</v>
      </c>
      <c r="E47" s="116" t="str">
        <f>'BP Table-do not use'!E59</f>
        <v>[34.80]</v>
      </c>
      <c r="F47" s="134">
        <f>'BP Table-do not use'!F59</f>
        <v>0</v>
      </c>
      <c r="G47" s="135">
        <f>'BP Table-do not use'!G59</f>
        <v>0</v>
      </c>
      <c r="H47" s="145" t="s">
        <v>86</v>
      </c>
      <c r="I47" s="121" t="s">
        <v>86</v>
      </c>
      <c r="J47" s="21" t="str">
        <f>'BP Table-do not use'!J59</f>
        <v>[28.71]</v>
      </c>
      <c r="K47" s="111" t="s">
        <v>90</v>
      </c>
      <c r="L47" s="77" t="s">
        <v>90</v>
      </c>
      <c r="M47" s="254">
        <v>290.01</v>
      </c>
      <c r="N47" s="254">
        <v>233</v>
      </c>
      <c r="O47" s="254">
        <v>92</v>
      </c>
      <c r="P47" s="254">
        <v>0</v>
      </c>
      <c r="Q47" s="255">
        <v>380.32</v>
      </c>
      <c r="R47" s="2"/>
      <c r="S47" s="2"/>
      <c r="T47" s="2"/>
      <c r="U47" s="2"/>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row>
    <row r="48" spans="1:83" s="3" customFormat="1" ht="16.2" customHeight="1" x14ac:dyDescent="0.35">
      <c r="A48" s="17" t="s">
        <v>28</v>
      </c>
      <c r="B48" s="18" t="s">
        <v>47</v>
      </c>
      <c r="C48" s="14">
        <v>0.74809999999999999</v>
      </c>
      <c r="D48" s="20">
        <f>'BP Table-do not use'!D62</f>
        <v>71.944777000000002</v>
      </c>
      <c r="E48" s="116">
        <f>'BP Table-do not use'!E62</f>
        <v>77.054299999999998</v>
      </c>
      <c r="F48" s="134">
        <f>'BP Table-do not use'!F62</f>
        <v>0</v>
      </c>
      <c r="G48" s="135">
        <f>'BP Table-do not use'!G62</f>
        <v>24.014009999999999</v>
      </c>
      <c r="H48" s="145">
        <f t="shared" si="15"/>
        <v>77.054299999999998</v>
      </c>
      <c r="I48" s="121">
        <f t="shared" si="16"/>
        <v>101.06831</v>
      </c>
      <c r="J48" s="21">
        <f>'BP Table-do not use'!J62</f>
        <v>80.907015000000001</v>
      </c>
      <c r="K48" s="111">
        <f t="shared" si="13"/>
        <v>3.8527150000000034</v>
      </c>
      <c r="L48" s="77">
        <f t="shared" si="14"/>
        <v>5.0000000000000044E-2</v>
      </c>
      <c r="M48" s="254">
        <v>34.79</v>
      </c>
      <c r="N48" s="254">
        <v>48.122999999999998</v>
      </c>
      <c r="O48" s="254">
        <v>0</v>
      </c>
      <c r="P48" s="254">
        <v>0</v>
      </c>
      <c r="Q48" s="255">
        <v>39.71</v>
      </c>
      <c r="R48" s="2"/>
      <c r="S48" s="2"/>
      <c r="T48" s="2"/>
      <c r="U48" s="2"/>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row>
    <row r="49" spans="1:83" s="3" customFormat="1" ht="16.2" customHeight="1" x14ac:dyDescent="0.35">
      <c r="A49" s="17" t="s">
        <v>29</v>
      </c>
      <c r="B49" s="18" t="s">
        <v>7</v>
      </c>
      <c r="C49" s="37">
        <v>0.58479999999999999</v>
      </c>
      <c r="D49" s="20">
        <f>'BP Table-do not use'!D67</f>
        <v>4.4269360000000004</v>
      </c>
      <c r="E49" s="116">
        <f>'BP Table-do not use'!E67</f>
        <v>7.0175999999999998</v>
      </c>
      <c r="F49" s="134">
        <f>'BP Table-do not use'!F67</f>
        <v>0</v>
      </c>
      <c r="G49" s="135">
        <f>'BP Table-do not use'!G67</f>
        <v>0</v>
      </c>
      <c r="H49" s="145">
        <f t="shared" si="15"/>
        <v>7.0175999999999998</v>
      </c>
      <c r="I49" s="121">
        <f t="shared" si="16"/>
        <v>7.0175999999999998</v>
      </c>
      <c r="J49" s="21">
        <f>'BP Table-do not use'!J67</f>
        <v>7.0175999999999998</v>
      </c>
      <c r="K49" s="111">
        <f t="shared" si="13"/>
        <v>0</v>
      </c>
      <c r="L49" s="77">
        <f t="shared" si="14"/>
        <v>0</v>
      </c>
      <c r="M49" s="254">
        <v>96.2</v>
      </c>
      <c r="N49" s="254">
        <v>103</v>
      </c>
      <c r="O49" s="254">
        <v>0</v>
      </c>
      <c r="P49" s="254">
        <v>32.1</v>
      </c>
      <c r="Q49" s="255">
        <v>108.15</v>
      </c>
      <c r="R49" s="2"/>
      <c r="S49" s="2"/>
      <c r="T49" s="2"/>
      <c r="U49" s="2"/>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row>
    <row r="50" spans="1:83" s="3" customFormat="1" ht="16.2" customHeight="1" x14ac:dyDescent="0.35">
      <c r="A50" s="17" t="s">
        <v>58</v>
      </c>
      <c r="B50" s="18" t="s">
        <v>7</v>
      </c>
      <c r="C50" s="37">
        <v>0.71989999999999998</v>
      </c>
      <c r="D50" s="20">
        <f>'BP Table-do not use'!D69</f>
        <v>6.0759559999999997</v>
      </c>
      <c r="E50" s="116">
        <f>'BP Table-do not use'!E69</f>
        <v>5.8239909999999995</v>
      </c>
      <c r="F50" s="134">
        <f>'BP Table-do not use'!F69</f>
        <v>0</v>
      </c>
      <c r="G50" s="135">
        <f>'BP Table-do not use'!G69</f>
        <v>0</v>
      </c>
      <c r="H50" s="145">
        <f t="shared" si="15"/>
        <v>5.8239909999999995</v>
      </c>
      <c r="I50" s="121">
        <f t="shared" si="16"/>
        <v>5.8239909999999995</v>
      </c>
      <c r="J50" s="21">
        <f>'BP Table-do not use'!J69</f>
        <v>9.5026799999999998</v>
      </c>
      <c r="K50" s="111">
        <f t="shared" si="13"/>
        <v>3.6786890000000003</v>
      </c>
      <c r="L50" s="77">
        <f t="shared" si="14"/>
        <v>0.63164400494437589</v>
      </c>
      <c r="M50" s="254">
        <v>7.57</v>
      </c>
      <c r="N50" s="254">
        <v>12</v>
      </c>
      <c r="O50" s="254">
        <v>0</v>
      </c>
      <c r="P50" s="254">
        <v>0</v>
      </c>
      <c r="Q50" s="255">
        <v>12</v>
      </c>
      <c r="R50" s="2"/>
      <c r="S50" s="2"/>
      <c r="T50" s="2"/>
      <c r="U50" s="2"/>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row>
    <row r="51" spans="1:83" s="3" customFormat="1" ht="16.2" customHeight="1" x14ac:dyDescent="0.35">
      <c r="A51" s="17" t="s">
        <v>59</v>
      </c>
      <c r="B51" s="18" t="s">
        <v>7</v>
      </c>
      <c r="C51" s="37">
        <v>0.62580000000000002</v>
      </c>
      <c r="D51" s="20">
        <f>'BP Table-do not use'!D71</f>
        <v>50.426963999999998</v>
      </c>
      <c r="E51" s="116">
        <f>'BP Table-do not use'!E71</f>
        <v>50.001420000000003</v>
      </c>
      <c r="F51" s="134">
        <f>'BP Table-do not use'!F71</f>
        <v>0</v>
      </c>
      <c r="G51" s="135">
        <f>'BP Table-do not use'!G71</f>
        <v>0</v>
      </c>
      <c r="H51" s="145">
        <f t="shared" si="15"/>
        <v>50.001420000000003</v>
      </c>
      <c r="I51" s="121">
        <f t="shared" si="16"/>
        <v>50.001420000000003</v>
      </c>
      <c r="J51" s="21">
        <f>'BP Table-do not use'!J71</f>
        <v>53.067839999999997</v>
      </c>
      <c r="K51" s="111">
        <f t="shared" si="13"/>
        <v>3.0664199999999937</v>
      </c>
      <c r="L51" s="77">
        <f t="shared" si="14"/>
        <v>6.1326658322903502E-2</v>
      </c>
      <c r="M51" s="254">
        <v>12.8</v>
      </c>
      <c r="N51" s="254">
        <v>8.09</v>
      </c>
      <c r="O51" s="254">
        <v>0</v>
      </c>
      <c r="P51" s="254">
        <v>0</v>
      </c>
      <c r="Q51" s="255">
        <v>13.2</v>
      </c>
      <c r="R51" s="2"/>
      <c r="S51" s="2"/>
      <c r="T51" s="2"/>
      <c r="U51" s="2"/>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row>
    <row r="52" spans="1:83" s="3" customFormat="1" ht="16.2" customHeight="1" thickBot="1" x14ac:dyDescent="0.4">
      <c r="A52" s="17" t="s">
        <v>31</v>
      </c>
      <c r="B52" s="18" t="s">
        <v>34</v>
      </c>
      <c r="C52" s="37">
        <v>0.5968</v>
      </c>
      <c r="D52" s="20">
        <f>'BP Table-do not use'!D73</f>
        <v>39.985599999999998</v>
      </c>
      <c r="E52" s="116">
        <f>'BP Table-do not use'!E73</f>
        <v>40.5824</v>
      </c>
      <c r="F52" s="134">
        <f>'BP Table-do not use'!F73</f>
        <v>0</v>
      </c>
      <c r="G52" s="135">
        <f>'BP Table-do not use'!G73</f>
        <v>0.5968</v>
      </c>
      <c r="H52" s="145">
        <f t="shared" si="15"/>
        <v>40.5824</v>
      </c>
      <c r="I52" s="121">
        <f t="shared" si="16"/>
        <v>41.179200000000002</v>
      </c>
      <c r="J52" s="30">
        <f>'BP Table-do not use'!J73</f>
        <v>45.953600000000002</v>
      </c>
      <c r="K52" s="111">
        <f t="shared" si="13"/>
        <v>5.3712000000000018</v>
      </c>
      <c r="L52" s="77">
        <f t="shared" si="14"/>
        <v>0.13235294117647065</v>
      </c>
      <c r="M52" s="254">
        <v>46.75</v>
      </c>
      <c r="N52" s="254">
        <v>46.35</v>
      </c>
      <c r="O52" s="254">
        <v>0</v>
      </c>
      <c r="P52" s="254">
        <v>0</v>
      </c>
      <c r="Q52" s="255">
        <v>50.6</v>
      </c>
      <c r="R52" s="2"/>
      <c r="S52" s="2"/>
      <c r="T52" s="2"/>
      <c r="U52" s="2"/>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row>
    <row r="53" spans="1:83" s="3" customFormat="1" ht="16.2" customHeight="1" thickBot="1" x14ac:dyDescent="0.4">
      <c r="A53" s="22" t="s">
        <v>32</v>
      </c>
      <c r="B53" s="23"/>
      <c r="C53" s="24"/>
      <c r="D53" s="26">
        <f>'BP Table-do not use'!D75</f>
        <v>741.30077300000005</v>
      </c>
      <c r="E53" s="115">
        <f>'BP Table-do not use'!E75</f>
        <v>716.24350800000013</v>
      </c>
      <c r="F53" s="132">
        <f>'BP Table-do not use'!F75</f>
        <v>64.118800000000007</v>
      </c>
      <c r="G53" s="133">
        <f>'BP Table-do not use'!G75</f>
        <v>24.610810000000001</v>
      </c>
      <c r="H53" s="146">
        <f>'BP Table-do not use'!H75</f>
        <v>780.3623080000001</v>
      </c>
      <c r="I53" s="122">
        <f>'BP Table-do not use'!I75</f>
        <v>804.97311800000011</v>
      </c>
      <c r="J53" s="27">
        <f>'BP Table-do not use'!J75</f>
        <v>806.21874500000013</v>
      </c>
      <c r="K53" s="83">
        <f>'BP Table-do not use'!K75</f>
        <v>25.856437000000028</v>
      </c>
      <c r="L53" s="80">
        <f>'BP Table-do not use'!L75</f>
        <v>3.313388759929705E-2</v>
      </c>
      <c r="M53" s="254">
        <v>41.76</v>
      </c>
      <c r="N53" s="254">
        <v>54</v>
      </c>
      <c r="O53" s="254">
        <v>0</v>
      </c>
      <c r="P53" s="254">
        <v>1</v>
      </c>
      <c r="Q53" s="255">
        <v>57</v>
      </c>
      <c r="R53" s="2"/>
      <c r="S53" s="2"/>
      <c r="T53" s="2"/>
      <c r="U53" s="2"/>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row>
    <row r="54" spans="1:83" s="3" customFormat="1" ht="16.2" customHeight="1" thickBot="1" x14ac:dyDescent="0.4">
      <c r="A54" s="38" t="s">
        <v>33</v>
      </c>
      <c r="B54" s="39"/>
      <c r="C54" s="40"/>
      <c r="D54" s="41">
        <f>'BP Table-do not use'!D76</f>
        <v>631.74340999999993</v>
      </c>
      <c r="E54" s="117">
        <f>'BP Table-do not use'!E76</f>
        <v>680.18141000000003</v>
      </c>
      <c r="F54" s="136">
        <f>'BP Table-do not use'!F76</f>
        <v>79.154799999999994</v>
      </c>
      <c r="G54" s="137">
        <f>'BP Table-do not use'!G76</f>
        <v>3</v>
      </c>
      <c r="H54" s="148">
        <f>'BP Table-do not use'!H76</f>
        <v>759.33621000000005</v>
      </c>
      <c r="I54" s="124">
        <f>'BP Table-do not use'!I76</f>
        <v>762.33621000000005</v>
      </c>
      <c r="J54" s="42">
        <f>'BP Table-do not use'!J76</f>
        <v>891.33365500000002</v>
      </c>
      <c r="K54" s="84">
        <f>'BP Table-do not use'!K76</f>
        <v>131.997445</v>
      </c>
      <c r="L54" s="81">
        <f>'BP Table-do not use'!L76</f>
        <v>0.17383267551536885</v>
      </c>
      <c r="M54" s="1"/>
      <c r="N54" s="1"/>
      <c r="O54" s="1"/>
      <c r="P54" s="1"/>
      <c r="Q54" s="2"/>
      <c r="R54" s="2"/>
      <c r="S54" s="2"/>
      <c r="T54" s="2"/>
      <c r="U54" s="2"/>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row>
    <row r="55" spans="1:83" ht="16.2" customHeight="1" thickBot="1" x14ac:dyDescent="0.4">
      <c r="A55" s="38" t="s">
        <v>53</v>
      </c>
      <c r="B55" s="39"/>
      <c r="C55" s="40"/>
      <c r="D55" s="41">
        <f>'BP Table-do not use'!D77</f>
        <v>982.8215580000001</v>
      </c>
      <c r="E55" s="117">
        <f>'BP Table-do not use'!E77</f>
        <v>881.92209799999989</v>
      </c>
      <c r="F55" s="136">
        <f>'BP Table-do not use'!F77</f>
        <v>62.284000000000006</v>
      </c>
      <c r="G55" s="137">
        <f>'BP Table-do not use'!G77</f>
        <v>61.610810000000001</v>
      </c>
      <c r="H55" s="148">
        <f>'BP Table-do not use'!H77</f>
        <v>944.20609799999988</v>
      </c>
      <c r="I55" s="124">
        <f>'BP Table-do not use'!I77</f>
        <v>1005.8169079999999</v>
      </c>
      <c r="J55" s="42">
        <f>'BP Table-do not use'!J77</f>
        <v>1032.9850899999999</v>
      </c>
      <c r="K55" s="84">
        <f>'BP Table-do not use'!K77</f>
        <v>114.03899200000005</v>
      </c>
      <c r="L55" s="81">
        <f>'BP Table-do not use'!L77</f>
        <v>0.12077764827144769</v>
      </c>
      <c r="N55" s="47"/>
      <c r="O55" s="47"/>
      <c r="P55" s="47"/>
      <c r="Q55" s="2"/>
      <c r="R55" s="2"/>
      <c r="S55" s="2"/>
      <c r="T55" s="2"/>
      <c r="U55" s="2"/>
    </row>
    <row r="56" spans="1:83" ht="14.7" customHeight="1" thickBot="1" x14ac:dyDescent="0.4">
      <c r="A56" s="43" t="s">
        <v>54</v>
      </c>
      <c r="B56" s="44"/>
      <c r="C56" s="44"/>
      <c r="D56" s="45">
        <f>'BP Table-do not use'!D78</f>
        <v>1614.5649680000001</v>
      </c>
      <c r="E56" s="118">
        <f>'BP Table-do not use'!E78</f>
        <v>1587.1035080000001</v>
      </c>
      <c r="F56" s="138">
        <f>'BP Table-do not use'!F78</f>
        <v>141.43880000000001</v>
      </c>
      <c r="G56" s="139">
        <f>'BP Table-do not use'!G78</f>
        <v>64.610810000000001</v>
      </c>
      <c r="H56" s="149">
        <f>'BP Table-do not use'!H78</f>
        <v>1728.542308</v>
      </c>
      <c r="I56" s="125">
        <f>'BP Table-do not use'!I78</f>
        <v>1793.1531180000002</v>
      </c>
      <c r="J56" s="46">
        <f>'BP Table-do not use'!J78</f>
        <v>1934.318745</v>
      </c>
      <c r="K56" s="85">
        <f>'BP Table-do not use'!K78</f>
        <v>205.77643700000004</v>
      </c>
      <c r="L56" s="82">
        <f>'BP Table-do not use'!L78</f>
        <v>0.1190462252775823</v>
      </c>
      <c r="Q56" s="2"/>
      <c r="R56" s="2"/>
      <c r="S56" s="2"/>
      <c r="T56" s="2"/>
      <c r="U56" s="2"/>
    </row>
    <row r="57" spans="1:83" ht="14.7" customHeight="1" x14ac:dyDescent="0.35">
      <c r="A57" s="465" t="s">
        <v>116</v>
      </c>
      <c r="B57" s="465"/>
      <c r="C57" s="465"/>
      <c r="D57" s="465"/>
      <c r="E57" s="465"/>
      <c r="F57" s="465"/>
      <c r="G57" s="465"/>
      <c r="H57" s="465"/>
      <c r="I57" s="465"/>
      <c r="J57" s="465"/>
      <c r="K57" s="465"/>
      <c r="Q57" s="2"/>
      <c r="R57" s="2"/>
      <c r="S57" s="2"/>
      <c r="T57" s="2"/>
      <c r="U57" s="2"/>
    </row>
    <row r="58" spans="1:83" x14ac:dyDescent="0.35">
      <c r="A58" s="465" t="s">
        <v>55</v>
      </c>
      <c r="B58" s="465"/>
      <c r="C58" s="465"/>
      <c r="D58" s="465"/>
      <c r="E58" s="465"/>
      <c r="F58" s="465"/>
      <c r="G58" s="465"/>
      <c r="H58" s="465"/>
      <c r="I58" s="465"/>
      <c r="J58" s="465"/>
      <c r="K58" s="465"/>
      <c r="M58" s="48"/>
      <c r="N58" s="48"/>
      <c r="O58" s="48"/>
      <c r="P58" s="48"/>
      <c r="Q58" s="48"/>
      <c r="R58" s="48"/>
      <c r="S58" s="48"/>
      <c r="T58" s="48"/>
      <c r="U58" s="48"/>
      <c r="V58" s="48"/>
      <c r="W58" s="48"/>
      <c r="X58" s="48"/>
      <c r="Y58" s="48"/>
      <c r="Z58" s="48"/>
      <c r="AA58" s="48"/>
    </row>
    <row r="59" spans="1:83" x14ac:dyDescent="0.35">
      <c r="A59" s="1"/>
      <c r="L59" s="48"/>
      <c r="M59" s="48"/>
      <c r="N59" s="48"/>
      <c r="O59" s="48"/>
      <c r="P59" s="48"/>
      <c r="Q59" s="48"/>
      <c r="R59" s="48"/>
      <c r="S59" s="48"/>
      <c r="T59" s="48"/>
      <c r="U59" s="48"/>
      <c r="V59" s="48"/>
      <c r="W59" s="48"/>
      <c r="X59" s="48"/>
      <c r="Y59" s="48"/>
      <c r="Z59" s="48"/>
      <c r="AA59" s="48"/>
    </row>
    <row r="60" spans="1:83" x14ac:dyDescent="0.35">
      <c r="A60" s="469" t="s">
        <v>113</v>
      </c>
      <c r="B60" s="469"/>
      <c r="C60" s="469"/>
      <c r="D60" s="469"/>
      <c r="E60" s="469"/>
      <c r="F60" s="469"/>
      <c r="G60" s="469"/>
      <c r="H60" s="469"/>
      <c r="I60" s="469"/>
      <c r="J60" s="469"/>
      <c r="K60" s="469"/>
      <c r="L60" s="216"/>
      <c r="M60" s="48"/>
      <c r="N60" s="48"/>
      <c r="O60" s="48"/>
      <c r="P60" s="48"/>
      <c r="Q60" s="48"/>
      <c r="R60" s="48"/>
      <c r="S60" s="48"/>
      <c r="T60" s="48"/>
      <c r="U60" s="48"/>
      <c r="V60" s="48"/>
      <c r="W60" s="48"/>
      <c r="X60" s="48"/>
      <c r="Y60" s="48"/>
      <c r="Z60" s="48"/>
      <c r="AA60" s="48"/>
    </row>
    <row r="61" spans="1:83" ht="16.2" customHeight="1" x14ac:dyDescent="0.35">
      <c r="A61" s="469" t="s">
        <v>73</v>
      </c>
      <c r="B61" s="469"/>
      <c r="C61" s="469"/>
      <c r="D61" s="469"/>
      <c r="E61" s="469"/>
      <c r="F61" s="469"/>
      <c r="G61" s="469"/>
      <c r="H61" s="469"/>
      <c r="I61" s="469"/>
      <c r="J61" s="469"/>
      <c r="K61" s="469"/>
      <c r="L61" s="216"/>
      <c r="M61" s="48"/>
      <c r="N61" s="48"/>
      <c r="O61" s="48"/>
      <c r="P61" s="48"/>
      <c r="Q61" s="48"/>
      <c r="R61" s="48"/>
      <c r="S61" s="48"/>
      <c r="T61" s="48"/>
      <c r="U61" s="48"/>
      <c r="V61" s="48"/>
      <c r="W61" s="48"/>
      <c r="X61" s="48"/>
      <c r="Y61" s="48"/>
      <c r="Z61" s="48"/>
      <c r="AA61" s="48"/>
    </row>
    <row r="62" spans="1:83" ht="16.2" customHeight="1" x14ac:dyDescent="0.35">
      <c r="A62" s="469" t="s">
        <v>114</v>
      </c>
      <c r="B62" s="469"/>
      <c r="C62" s="469"/>
      <c r="D62" s="469"/>
      <c r="E62" s="469"/>
      <c r="F62" s="469"/>
      <c r="G62" s="469"/>
      <c r="H62" s="469"/>
      <c r="I62" s="469"/>
      <c r="J62" s="469"/>
      <c r="K62" s="469"/>
      <c r="L62" s="469"/>
      <c r="M62" s="48"/>
      <c r="N62" s="48"/>
      <c r="O62" s="48"/>
      <c r="P62" s="48"/>
      <c r="Q62" s="48"/>
      <c r="R62" s="48"/>
      <c r="S62" s="48"/>
      <c r="T62" s="48"/>
      <c r="U62" s="48"/>
      <c r="V62" s="48"/>
      <c r="W62" s="48"/>
      <c r="X62" s="48"/>
      <c r="Y62" s="48"/>
      <c r="Z62" s="48"/>
      <c r="AA62" s="48"/>
    </row>
    <row r="63" spans="1:83" ht="16.2" customHeight="1" x14ac:dyDescent="0.35">
      <c r="A63" s="469" t="s">
        <v>115</v>
      </c>
      <c r="B63" s="469"/>
      <c r="C63" s="469"/>
      <c r="D63" s="469"/>
      <c r="E63" s="469"/>
      <c r="F63" s="469"/>
      <c r="G63" s="469"/>
      <c r="H63" s="469"/>
      <c r="I63" s="469"/>
      <c r="J63" s="469"/>
      <c r="K63" s="469"/>
      <c r="L63" s="469"/>
      <c r="M63" s="48"/>
      <c r="N63" s="48"/>
      <c r="O63" s="48"/>
      <c r="P63" s="48"/>
      <c r="Q63" s="48"/>
      <c r="R63" s="48"/>
      <c r="S63" s="48"/>
      <c r="T63" s="48"/>
      <c r="U63" s="48"/>
      <c r="V63" s="48"/>
      <c r="W63" s="48"/>
      <c r="X63" s="48"/>
      <c r="Y63" s="48"/>
      <c r="Z63" s="48"/>
      <c r="AA63" s="48"/>
    </row>
    <row r="64" spans="1:83" s="1" customFormat="1" x14ac:dyDescent="0.35">
      <c r="A64" s="469" t="s">
        <v>93</v>
      </c>
      <c r="B64" s="469"/>
      <c r="C64" s="469"/>
      <c r="D64" s="469"/>
      <c r="E64" s="469"/>
      <c r="F64" s="469"/>
      <c r="G64" s="469"/>
      <c r="H64" s="469"/>
      <c r="I64" s="469"/>
      <c r="J64" s="469"/>
      <c r="K64" s="469"/>
      <c r="L64" s="216"/>
      <c r="M64" s="48"/>
      <c r="N64" s="48"/>
      <c r="O64" s="48"/>
      <c r="P64" s="48"/>
      <c r="Q64" s="48"/>
      <c r="R64" s="48"/>
      <c r="S64" s="48"/>
      <c r="T64" s="48"/>
      <c r="U64" s="48"/>
      <c r="V64" s="48"/>
      <c r="W64" s="48"/>
      <c r="X64" s="48"/>
      <c r="Y64" s="48"/>
      <c r="Z64" s="48"/>
      <c r="AA64" s="48"/>
    </row>
    <row r="65" spans="8:27" s="1" customFormat="1" x14ac:dyDescent="0.35">
      <c r="H65" s="47"/>
      <c r="L65" s="48"/>
      <c r="M65" s="48"/>
      <c r="N65" s="48"/>
      <c r="O65" s="48"/>
      <c r="P65" s="48"/>
      <c r="Q65" s="48"/>
      <c r="R65" s="48"/>
      <c r="S65" s="48"/>
      <c r="T65" s="48"/>
      <c r="U65" s="48"/>
      <c r="V65" s="48"/>
      <c r="W65" s="48"/>
      <c r="X65" s="48"/>
      <c r="Y65" s="48"/>
      <c r="Z65" s="48"/>
      <c r="AA65" s="48"/>
    </row>
    <row r="66" spans="8:27" s="1" customFormat="1" x14ac:dyDescent="0.35">
      <c r="H66" s="47"/>
      <c r="L66" s="48"/>
      <c r="M66" s="48"/>
      <c r="N66" s="48"/>
      <c r="O66" s="48"/>
      <c r="P66" s="48"/>
      <c r="Q66" s="48"/>
      <c r="R66" s="48"/>
      <c r="S66" s="48"/>
      <c r="T66" s="48"/>
      <c r="U66" s="48"/>
      <c r="V66" s="48"/>
      <c r="W66" s="48"/>
      <c r="X66" s="48"/>
      <c r="Y66" s="48"/>
      <c r="Z66" s="48"/>
      <c r="AA66" s="48"/>
    </row>
    <row r="67" spans="8:27" s="1" customFormat="1" x14ac:dyDescent="0.35">
      <c r="H67" s="47"/>
      <c r="L67" s="48"/>
      <c r="M67" s="48"/>
      <c r="N67" s="48"/>
      <c r="O67" s="48"/>
      <c r="P67" s="48"/>
      <c r="Q67" s="48"/>
      <c r="R67" s="48"/>
      <c r="S67" s="48"/>
      <c r="T67" s="48"/>
      <c r="U67" s="48"/>
      <c r="V67" s="48"/>
      <c r="W67" s="48"/>
      <c r="X67" s="48"/>
      <c r="Y67" s="48"/>
      <c r="Z67" s="48"/>
      <c r="AA67" s="48"/>
    </row>
    <row r="68" spans="8:27" s="1" customFormat="1" x14ac:dyDescent="0.35">
      <c r="H68" s="47"/>
      <c r="L68" s="48"/>
      <c r="M68" s="48"/>
      <c r="N68" s="48"/>
      <c r="O68" s="48"/>
      <c r="P68" s="48"/>
      <c r="Q68" s="48"/>
      <c r="R68" s="48"/>
      <c r="S68" s="48"/>
      <c r="T68" s="48"/>
      <c r="U68" s="48"/>
      <c r="V68" s="48"/>
      <c r="W68" s="48"/>
      <c r="X68" s="48"/>
      <c r="Y68" s="48"/>
      <c r="Z68" s="48"/>
      <c r="AA68" s="48"/>
    </row>
    <row r="69" spans="8:27" s="1" customFormat="1" x14ac:dyDescent="0.35">
      <c r="H69" s="47"/>
      <c r="L69" s="48"/>
      <c r="M69" s="48"/>
      <c r="N69" s="48"/>
      <c r="O69" s="48"/>
      <c r="P69" s="48"/>
      <c r="Q69" s="48"/>
      <c r="R69" s="48"/>
      <c r="S69" s="48"/>
      <c r="T69" s="48"/>
      <c r="U69" s="48"/>
      <c r="V69" s="48"/>
      <c r="W69" s="48"/>
      <c r="X69" s="48"/>
      <c r="Y69" s="48"/>
      <c r="Z69" s="48"/>
      <c r="AA69" s="48"/>
    </row>
    <row r="70" spans="8:27" s="1" customFormat="1" x14ac:dyDescent="0.35">
      <c r="H70" s="47"/>
      <c r="L70" s="48"/>
      <c r="M70" s="48"/>
      <c r="N70" s="48"/>
      <c r="O70" s="48"/>
      <c r="P70" s="48"/>
      <c r="Q70" s="48"/>
      <c r="R70" s="48"/>
      <c r="S70" s="48"/>
      <c r="T70" s="48"/>
      <c r="U70" s="48"/>
      <c r="V70" s="48"/>
      <c r="W70" s="48"/>
      <c r="X70" s="48"/>
      <c r="Y70" s="48"/>
      <c r="Z70" s="48"/>
      <c r="AA70" s="48"/>
    </row>
    <row r="71" spans="8:27" s="1" customFormat="1" x14ac:dyDescent="0.35">
      <c r="H71" s="47"/>
      <c r="L71" s="48"/>
      <c r="M71" s="48"/>
      <c r="N71" s="48"/>
      <c r="O71" s="48"/>
      <c r="P71" s="48"/>
      <c r="Q71" s="48"/>
      <c r="R71" s="48"/>
      <c r="S71" s="48"/>
      <c r="T71" s="48"/>
      <c r="U71" s="48"/>
      <c r="V71" s="48"/>
      <c r="W71" s="48"/>
      <c r="X71" s="48"/>
      <c r="Y71" s="48"/>
      <c r="Z71" s="48"/>
      <c r="AA71" s="48"/>
    </row>
    <row r="72" spans="8:27" s="1" customFormat="1" x14ac:dyDescent="0.35">
      <c r="H72" s="47"/>
      <c r="L72" s="48"/>
      <c r="M72" s="48"/>
      <c r="N72" s="48"/>
      <c r="O72" s="48"/>
      <c r="P72" s="48"/>
      <c r="Q72" s="48"/>
      <c r="R72" s="48"/>
      <c r="S72" s="48"/>
      <c r="T72" s="48"/>
      <c r="U72" s="48"/>
      <c r="V72" s="48"/>
      <c r="W72" s="48"/>
      <c r="X72" s="48"/>
      <c r="Y72" s="48"/>
      <c r="Z72" s="48"/>
      <c r="AA72" s="48"/>
    </row>
    <row r="73" spans="8:27" s="1" customFormat="1" x14ac:dyDescent="0.35">
      <c r="H73" s="47"/>
      <c r="L73" s="48"/>
      <c r="M73" s="48"/>
      <c r="N73" s="48"/>
      <c r="O73" s="48"/>
      <c r="P73" s="48"/>
      <c r="Q73" s="48"/>
      <c r="R73" s="48"/>
      <c r="S73" s="48"/>
      <c r="T73" s="48"/>
      <c r="U73" s="48"/>
      <c r="V73" s="48"/>
      <c r="W73" s="48"/>
      <c r="X73" s="48"/>
      <c r="Y73" s="48"/>
      <c r="Z73" s="48"/>
      <c r="AA73" s="48"/>
    </row>
    <row r="74" spans="8:27" s="1" customFormat="1" x14ac:dyDescent="0.35">
      <c r="H74" s="47"/>
      <c r="L74" s="48"/>
      <c r="M74" s="48"/>
      <c r="N74" s="48"/>
      <c r="O74" s="48"/>
      <c r="P74" s="48"/>
      <c r="Q74" s="48"/>
      <c r="R74" s="48"/>
      <c r="S74" s="48"/>
      <c r="T74" s="48"/>
      <c r="U74" s="48"/>
      <c r="V74" s="48"/>
      <c r="W74" s="48"/>
      <c r="X74" s="48"/>
      <c r="Y74" s="48"/>
      <c r="Z74" s="48"/>
      <c r="AA74" s="48"/>
    </row>
    <row r="75" spans="8:27" s="1" customFormat="1" x14ac:dyDescent="0.35">
      <c r="H75" s="47"/>
      <c r="L75" s="48"/>
      <c r="M75" s="48"/>
      <c r="N75" s="48"/>
      <c r="O75" s="48"/>
      <c r="P75" s="48"/>
      <c r="Q75" s="48"/>
      <c r="R75" s="48"/>
      <c r="S75" s="48"/>
      <c r="T75" s="48"/>
      <c r="U75" s="48"/>
      <c r="V75" s="48"/>
      <c r="W75" s="48"/>
      <c r="X75" s="48"/>
      <c r="Y75" s="48"/>
      <c r="Z75" s="48"/>
      <c r="AA75" s="48"/>
    </row>
    <row r="76" spans="8:27" s="1" customFormat="1" x14ac:dyDescent="0.35">
      <c r="H76" s="47"/>
      <c r="L76" s="48"/>
      <c r="M76" s="48"/>
      <c r="N76" s="48"/>
      <c r="O76" s="48"/>
      <c r="P76" s="48"/>
      <c r="Q76" s="48"/>
      <c r="R76" s="48"/>
      <c r="S76" s="48"/>
      <c r="T76" s="48"/>
      <c r="U76" s="48"/>
      <c r="V76" s="48"/>
      <c r="W76" s="48"/>
      <c r="X76" s="48"/>
      <c r="Y76" s="48"/>
      <c r="Z76" s="48"/>
      <c r="AA76" s="48"/>
    </row>
    <row r="77" spans="8:27" s="1" customFormat="1" x14ac:dyDescent="0.35">
      <c r="H77" s="47"/>
      <c r="L77" s="48"/>
      <c r="M77" s="48"/>
      <c r="N77" s="48"/>
      <c r="O77" s="48"/>
      <c r="P77" s="48"/>
      <c r="Q77" s="48"/>
      <c r="R77" s="48"/>
      <c r="S77" s="48"/>
      <c r="T77" s="48"/>
      <c r="U77" s="48"/>
      <c r="V77" s="48"/>
      <c r="W77" s="48"/>
      <c r="X77" s="48"/>
      <c r="Y77" s="48"/>
      <c r="Z77" s="48"/>
      <c r="AA77" s="48"/>
    </row>
    <row r="78" spans="8:27" s="1" customFormat="1" x14ac:dyDescent="0.35">
      <c r="H78" s="47"/>
      <c r="L78" s="48"/>
      <c r="M78" s="48"/>
      <c r="N78" s="48"/>
      <c r="O78" s="48"/>
      <c r="P78" s="48"/>
      <c r="Q78" s="48"/>
      <c r="R78" s="48"/>
      <c r="S78" s="48"/>
      <c r="T78" s="48"/>
      <c r="U78" s="48"/>
      <c r="V78" s="48"/>
      <c r="W78" s="48"/>
      <c r="X78" s="48"/>
      <c r="Y78" s="48"/>
      <c r="Z78" s="48"/>
      <c r="AA78" s="48"/>
    </row>
    <row r="79" spans="8:27" s="1" customFormat="1" x14ac:dyDescent="0.35">
      <c r="H79" s="47"/>
      <c r="L79" s="48"/>
      <c r="M79" s="48"/>
      <c r="N79" s="48"/>
      <c r="O79" s="48"/>
      <c r="P79" s="48"/>
      <c r="Q79" s="48"/>
      <c r="R79" s="48"/>
      <c r="S79" s="48"/>
      <c r="T79" s="48"/>
      <c r="U79" s="48"/>
      <c r="V79" s="48"/>
      <c r="W79" s="48"/>
      <c r="X79" s="48"/>
      <c r="Y79" s="48"/>
      <c r="Z79" s="48"/>
      <c r="AA79" s="48"/>
    </row>
    <row r="80" spans="8:27" s="1" customFormat="1" x14ac:dyDescent="0.35">
      <c r="H80" s="47"/>
      <c r="L80" s="48"/>
      <c r="M80" s="48"/>
      <c r="N80" s="48"/>
      <c r="O80" s="48"/>
      <c r="P80" s="48"/>
      <c r="Q80" s="48"/>
      <c r="R80" s="48"/>
      <c r="S80" s="48"/>
      <c r="T80" s="48"/>
      <c r="U80" s="48"/>
      <c r="V80" s="48"/>
      <c r="W80" s="48"/>
      <c r="X80" s="48"/>
      <c r="Y80" s="48"/>
      <c r="Z80" s="48"/>
      <c r="AA80" s="48"/>
    </row>
    <row r="81" spans="1:27" s="1" customFormat="1" x14ac:dyDescent="0.35">
      <c r="H81" s="47"/>
      <c r="L81" s="48"/>
      <c r="M81" s="48"/>
      <c r="N81" s="48"/>
      <c r="O81" s="48"/>
      <c r="P81" s="48"/>
      <c r="Q81" s="48"/>
      <c r="R81" s="48"/>
      <c r="S81" s="48"/>
      <c r="T81" s="48"/>
      <c r="U81" s="48"/>
      <c r="V81" s="48"/>
      <c r="W81" s="48"/>
      <c r="X81" s="48"/>
      <c r="Y81" s="48"/>
      <c r="Z81" s="48"/>
      <c r="AA81" s="48"/>
    </row>
    <row r="82" spans="1:27" s="1" customFormat="1" x14ac:dyDescent="0.35">
      <c r="H82" s="47"/>
      <c r="L82" s="48"/>
      <c r="M82" s="48"/>
      <c r="N82" s="48"/>
      <c r="O82" s="48"/>
      <c r="P82" s="48"/>
      <c r="Q82" s="48"/>
      <c r="R82" s="48"/>
      <c r="S82" s="48"/>
      <c r="T82" s="48"/>
      <c r="U82" s="48"/>
      <c r="V82" s="48"/>
      <c r="W82" s="48"/>
      <c r="X82" s="48"/>
      <c r="Y82" s="48"/>
      <c r="Z82" s="48"/>
      <c r="AA82" s="48"/>
    </row>
    <row r="83" spans="1:27" s="1" customFormat="1" x14ac:dyDescent="0.35">
      <c r="H83" s="47"/>
      <c r="L83" s="48"/>
      <c r="M83" s="48"/>
      <c r="N83" s="48"/>
      <c r="O83" s="48"/>
      <c r="P83" s="48"/>
      <c r="Q83" s="48"/>
      <c r="R83" s="48"/>
      <c r="S83" s="48"/>
      <c r="T83" s="48"/>
      <c r="U83" s="48"/>
      <c r="V83" s="48"/>
      <c r="W83" s="48"/>
      <c r="X83" s="48"/>
      <c r="Y83" s="48"/>
      <c r="Z83" s="48"/>
      <c r="AA83" s="48"/>
    </row>
    <row r="84" spans="1:27" s="1" customFormat="1" x14ac:dyDescent="0.35">
      <c r="H84" s="47"/>
      <c r="L84" s="48"/>
      <c r="M84" s="48"/>
      <c r="N84" s="48"/>
      <c r="O84" s="48"/>
      <c r="P84" s="48"/>
      <c r="Q84" s="48"/>
      <c r="R84" s="48"/>
      <c r="S84" s="48"/>
      <c r="T84" s="48"/>
      <c r="U84" s="48"/>
      <c r="V84" s="48"/>
      <c r="W84" s="48"/>
      <c r="X84" s="48"/>
      <c r="Y84" s="48"/>
      <c r="Z84" s="48"/>
      <c r="AA84" s="48"/>
    </row>
    <row r="85" spans="1:27" s="1" customFormat="1" x14ac:dyDescent="0.35">
      <c r="H85" s="47"/>
      <c r="L85" s="48"/>
      <c r="M85" s="48"/>
      <c r="N85" s="48"/>
      <c r="O85" s="48"/>
      <c r="P85" s="48"/>
      <c r="Q85" s="48"/>
      <c r="R85" s="48"/>
      <c r="S85" s="48"/>
      <c r="T85" s="48"/>
      <c r="U85" s="48"/>
      <c r="V85" s="48"/>
      <c r="W85" s="48"/>
      <c r="X85" s="48"/>
      <c r="Y85" s="48"/>
      <c r="Z85" s="48"/>
      <c r="AA85" s="48"/>
    </row>
    <row r="86" spans="1:27" s="1" customFormat="1" x14ac:dyDescent="0.35">
      <c r="H86" s="47"/>
      <c r="L86" s="48"/>
      <c r="M86" s="48"/>
      <c r="N86" s="48"/>
      <c r="O86" s="48"/>
      <c r="P86" s="48"/>
      <c r="Q86" s="48"/>
      <c r="R86" s="48"/>
      <c r="S86" s="48"/>
      <c r="T86" s="48"/>
      <c r="U86" s="48"/>
      <c r="V86" s="48"/>
      <c r="W86" s="48"/>
      <c r="X86" s="48"/>
      <c r="Y86" s="48"/>
      <c r="Z86" s="48"/>
      <c r="AA86" s="48"/>
    </row>
    <row r="87" spans="1:27" s="1" customFormat="1" x14ac:dyDescent="0.35">
      <c r="H87" s="47"/>
      <c r="L87" s="48"/>
      <c r="M87" s="48"/>
      <c r="N87" s="48"/>
      <c r="O87" s="48"/>
      <c r="P87" s="48"/>
      <c r="Q87" s="48"/>
      <c r="R87" s="48"/>
      <c r="S87" s="48"/>
      <c r="T87" s="48"/>
      <c r="U87" s="48"/>
      <c r="V87" s="48"/>
      <c r="W87" s="48"/>
      <c r="X87" s="48"/>
      <c r="Y87" s="48"/>
      <c r="Z87" s="48"/>
      <c r="AA87" s="48"/>
    </row>
    <row r="88" spans="1:27" s="1" customFormat="1" x14ac:dyDescent="0.35">
      <c r="H88" s="47"/>
      <c r="L88" s="48"/>
      <c r="M88" s="48"/>
      <c r="N88" s="48"/>
      <c r="O88" s="48"/>
      <c r="P88" s="48"/>
      <c r="Q88" s="48"/>
      <c r="R88" s="48"/>
      <c r="S88" s="48"/>
      <c r="T88" s="48"/>
      <c r="U88" s="48"/>
      <c r="V88" s="48"/>
      <c r="W88" s="48"/>
      <c r="X88" s="48"/>
      <c r="Y88" s="48"/>
      <c r="Z88" s="48"/>
      <c r="AA88" s="48"/>
    </row>
    <row r="89" spans="1:27" s="1" customFormat="1" x14ac:dyDescent="0.35">
      <c r="H89" s="47"/>
      <c r="L89" s="48"/>
      <c r="M89" s="48"/>
      <c r="N89" s="48"/>
      <c r="O89" s="48"/>
      <c r="P89" s="48"/>
      <c r="Q89" s="48"/>
      <c r="R89" s="48"/>
      <c r="S89" s="48"/>
      <c r="T89" s="48"/>
      <c r="U89" s="48"/>
      <c r="V89" s="48"/>
      <c r="W89" s="48"/>
      <c r="X89" s="48"/>
      <c r="Y89" s="48"/>
      <c r="Z89" s="48"/>
      <c r="AA89" s="48"/>
    </row>
    <row r="90" spans="1:27" s="1" customFormat="1" x14ac:dyDescent="0.35">
      <c r="H90" s="47"/>
      <c r="L90" s="48"/>
      <c r="M90" s="48"/>
      <c r="N90" s="48"/>
      <c r="O90" s="48"/>
      <c r="P90" s="48"/>
      <c r="Q90" s="48"/>
      <c r="R90" s="48"/>
      <c r="S90" s="48"/>
      <c r="T90" s="48"/>
      <c r="U90" s="48"/>
      <c r="V90" s="48"/>
      <c r="W90" s="48"/>
      <c r="X90" s="48"/>
      <c r="Y90" s="48"/>
      <c r="Z90" s="48"/>
      <c r="AA90" s="48"/>
    </row>
    <row r="91" spans="1:27" s="1" customFormat="1" x14ac:dyDescent="0.35">
      <c r="H91" s="47"/>
      <c r="L91" s="48"/>
      <c r="M91" s="48"/>
      <c r="N91" s="48"/>
      <c r="O91" s="48"/>
      <c r="P91" s="48"/>
      <c r="Q91" s="48"/>
      <c r="R91" s="48"/>
      <c r="S91" s="48"/>
      <c r="T91" s="48"/>
      <c r="U91" s="48"/>
      <c r="V91" s="48"/>
      <c r="W91" s="48"/>
      <c r="X91" s="48"/>
      <c r="Y91" s="48"/>
      <c r="Z91" s="48"/>
      <c r="AA91" s="48"/>
    </row>
    <row r="92" spans="1:27" s="1" customFormat="1" x14ac:dyDescent="0.35">
      <c r="H92" s="47"/>
      <c r="L92" s="48"/>
      <c r="M92" s="48"/>
      <c r="N92" s="48"/>
      <c r="O92" s="48"/>
      <c r="P92" s="48"/>
      <c r="Q92" s="48"/>
      <c r="R92" s="48"/>
      <c r="S92" s="48"/>
      <c r="T92" s="48"/>
      <c r="U92" s="48"/>
      <c r="V92" s="48"/>
      <c r="W92" s="48"/>
      <c r="X92" s="48"/>
      <c r="Y92" s="48"/>
      <c r="Z92" s="48"/>
      <c r="AA92" s="48"/>
    </row>
    <row r="93" spans="1:27" s="1" customFormat="1" x14ac:dyDescent="0.35">
      <c r="H93" s="47"/>
      <c r="L93" s="48"/>
      <c r="M93" s="48"/>
      <c r="N93" s="48"/>
      <c r="O93" s="48"/>
      <c r="P93" s="48"/>
      <c r="Q93" s="48"/>
      <c r="R93" s="48"/>
      <c r="S93" s="48"/>
      <c r="T93" s="48"/>
      <c r="U93" s="48"/>
      <c r="V93" s="48"/>
      <c r="W93" s="48"/>
      <c r="X93" s="48"/>
      <c r="Y93" s="48"/>
      <c r="Z93" s="48"/>
      <c r="AA93" s="48"/>
    </row>
    <row r="94" spans="1:27" s="1" customFormat="1" x14ac:dyDescent="0.35">
      <c r="H94" s="47"/>
      <c r="L94" s="48"/>
      <c r="M94" s="48"/>
      <c r="N94" s="48"/>
      <c r="O94" s="48"/>
      <c r="P94" s="48"/>
      <c r="Q94" s="48"/>
      <c r="R94" s="48"/>
      <c r="S94" s="48"/>
      <c r="T94" s="48"/>
      <c r="U94" s="48"/>
      <c r="V94" s="48"/>
      <c r="W94" s="48"/>
      <c r="X94" s="48"/>
      <c r="Y94" s="48"/>
      <c r="Z94" s="48"/>
      <c r="AA94" s="48"/>
    </row>
    <row r="95" spans="1:27" x14ac:dyDescent="0.35">
      <c r="A95" s="1"/>
      <c r="B95" s="1"/>
      <c r="C95" s="1"/>
      <c r="D95" s="1"/>
      <c r="E95" s="1"/>
      <c r="F95" s="1"/>
      <c r="G95" s="1"/>
      <c r="I95" s="1"/>
      <c r="J95" s="1"/>
      <c r="K95" s="1"/>
      <c r="L95" s="48"/>
    </row>
  </sheetData>
  <mergeCells count="22">
    <mergeCell ref="A1:K1"/>
    <mergeCell ref="A2:K2"/>
    <mergeCell ref="A4:K4"/>
    <mergeCell ref="B6:B7"/>
    <mergeCell ref="C6:C7"/>
    <mergeCell ref="D6:D7"/>
    <mergeCell ref="E6:E7"/>
    <mergeCell ref="F6:F7"/>
    <mergeCell ref="H6:H7"/>
    <mergeCell ref="K6:L6"/>
    <mergeCell ref="J6:J7"/>
    <mergeCell ref="G6:G7"/>
    <mergeCell ref="F5:G5"/>
    <mergeCell ref="A3:L3"/>
    <mergeCell ref="I6:I7"/>
    <mergeCell ref="A60:K60"/>
    <mergeCell ref="A64:K64"/>
    <mergeCell ref="A57:K57"/>
    <mergeCell ref="A58:K58"/>
    <mergeCell ref="A61:K61"/>
    <mergeCell ref="A62:L62"/>
    <mergeCell ref="A63:L63"/>
  </mergeCells>
  <pageMargins left="0.7" right="0.7" top="0.75" bottom="0.75" header="0.3" footer="0.3"/>
  <pageSetup orientation="portrait" horizontalDpi="1200" verticalDpi="1200" r:id="rId1"/>
  <headerFooter differentFirst="1">
    <oddHeader xml:space="preserve">&amp;C
</oddHeader>
    <oddFooter>&amp;L  </oddFooter>
    <firstHeader xml:space="preserve">&amp;C
</firstHeader>
    <firstFooter>&amp;L  </firstFooter>
  </headerFooter>
  <ignoredErrors>
    <ignoredError sqref="D9:E9 J27:J35 H38 E27:H29 J9:J17 F11:H17 E10:E17 J24:J25 F24:H25 E24:E25 J19:J23 F19:H22 E19:E23 E31:H35 E30:G30 H48:H52 I10:I25 D18:H18 J18 D10:D17 D19:D35 I26:I35 E26:H26 J26 F38:G38 H40:H46 I40:I55 I37:I38 F9:G9 G23:H23 F10 H10"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9FCC-02FA-4598-9EA4-82675F4A5697}">
  <sheetPr>
    <tabColor rgb="FFFF0000"/>
  </sheetPr>
  <dimension ref="A1:CE92"/>
  <sheetViews>
    <sheetView showGridLines="0" topLeftCell="A4" zoomScale="70" zoomScaleNormal="70" workbookViewId="0">
      <selection activeCell="N27" sqref="N27"/>
    </sheetView>
  </sheetViews>
  <sheetFormatPr defaultColWidth="8.77734375" defaultRowHeight="15" x14ac:dyDescent="0.35"/>
  <cols>
    <col min="1" max="1" width="80.21875" style="155" customWidth="1"/>
    <col min="2" max="11" width="12.77734375" style="155" customWidth="1"/>
    <col min="12" max="12" width="12.77734375" style="154" customWidth="1"/>
    <col min="13" max="14" width="9.77734375" style="154" customWidth="1"/>
    <col min="15" max="15" width="8.77734375" style="154"/>
    <col min="16" max="18" width="9.77734375" style="154" customWidth="1"/>
    <col min="19" max="83" width="8.77734375" style="154"/>
    <col min="84" max="16384" width="8.77734375" style="155"/>
  </cols>
  <sheetData>
    <row r="1" spans="1:83" ht="14.7" customHeight="1" x14ac:dyDescent="0.35">
      <c r="A1" s="497" t="s">
        <v>0</v>
      </c>
      <c r="B1" s="497"/>
      <c r="C1" s="497"/>
      <c r="D1" s="497"/>
      <c r="E1" s="497"/>
      <c r="F1" s="497"/>
      <c r="G1" s="497"/>
      <c r="H1" s="497"/>
      <c r="I1" s="497"/>
      <c r="J1" s="497"/>
      <c r="K1" s="497"/>
      <c r="L1" s="497"/>
    </row>
    <row r="2" spans="1:83" ht="14.7" customHeight="1" x14ac:dyDescent="0.35">
      <c r="A2" s="497" t="s">
        <v>1</v>
      </c>
      <c r="B2" s="497"/>
      <c r="C2" s="497"/>
      <c r="D2" s="497"/>
      <c r="E2" s="497"/>
      <c r="F2" s="497"/>
      <c r="G2" s="497"/>
      <c r="H2" s="497"/>
      <c r="I2" s="497"/>
      <c r="J2" s="497"/>
      <c r="K2" s="497"/>
      <c r="L2" s="497"/>
    </row>
    <row r="3" spans="1:83" s="156" customFormat="1" ht="14.7" customHeight="1" thickBot="1" x14ac:dyDescent="0.4">
      <c r="A3" s="498" t="s">
        <v>2</v>
      </c>
      <c r="B3" s="498"/>
      <c r="C3" s="498"/>
      <c r="D3" s="498"/>
      <c r="E3" s="498"/>
      <c r="F3" s="498"/>
      <c r="G3" s="498"/>
      <c r="H3" s="498"/>
      <c r="I3" s="498"/>
      <c r="J3" s="498"/>
      <c r="K3" s="498"/>
      <c r="L3" s="498"/>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row>
    <row r="4" spans="1:83" ht="61.95" customHeight="1" x14ac:dyDescent="0.35">
      <c r="A4" s="157"/>
      <c r="B4" s="501"/>
      <c r="C4" s="501"/>
      <c r="D4" s="499" t="s">
        <v>104</v>
      </c>
      <c r="E4" s="499" t="s">
        <v>65</v>
      </c>
      <c r="F4" s="499" t="s">
        <v>66</v>
      </c>
      <c r="G4" s="499" t="s">
        <v>105</v>
      </c>
      <c r="H4" s="499" t="s">
        <v>72</v>
      </c>
      <c r="I4" s="499" t="s">
        <v>91</v>
      </c>
      <c r="J4" s="499" t="s">
        <v>67</v>
      </c>
      <c r="K4" s="501" t="s">
        <v>71</v>
      </c>
      <c r="L4" s="502"/>
    </row>
    <row r="5" spans="1:83" s="161" customFormat="1" ht="22.95" customHeight="1" thickBot="1" x14ac:dyDescent="0.4">
      <c r="A5" s="158"/>
      <c r="B5" s="503"/>
      <c r="C5" s="503"/>
      <c r="D5" s="500"/>
      <c r="E5" s="500"/>
      <c r="F5" s="500"/>
      <c r="G5" s="500"/>
      <c r="H5" s="500"/>
      <c r="I5" s="500"/>
      <c r="J5" s="500"/>
      <c r="K5" s="159" t="s">
        <v>69</v>
      </c>
      <c r="L5" s="160" t="s">
        <v>70</v>
      </c>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row>
    <row r="6" spans="1:83" s="168" customFormat="1" ht="14.7" customHeight="1" x14ac:dyDescent="0.35">
      <c r="A6" s="162" t="s">
        <v>3</v>
      </c>
      <c r="B6" s="163"/>
      <c r="C6" s="163"/>
      <c r="D6" s="164"/>
      <c r="E6" s="164"/>
      <c r="F6" s="164"/>
      <c r="G6" s="164"/>
      <c r="H6" s="164"/>
      <c r="I6" s="164"/>
      <c r="J6" s="165"/>
      <c r="K6" s="166"/>
      <c r="L6" s="167"/>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row>
    <row r="7" spans="1:83" s="168" customFormat="1" ht="14.7" customHeight="1" x14ac:dyDescent="0.35">
      <c r="A7" s="169" t="s">
        <v>4</v>
      </c>
      <c r="B7" s="170" t="s">
        <v>34</v>
      </c>
      <c r="C7" s="171">
        <v>1</v>
      </c>
      <c r="D7" s="172">
        <v>18.5</v>
      </c>
      <c r="E7" s="172">
        <v>19</v>
      </c>
      <c r="F7" s="172">
        <v>0</v>
      </c>
      <c r="G7" s="172">
        <v>2</v>
      </c>
      <c r="H7" s="172">
        <v>19</v>
      </c>
      <c r="I7" s="172">
        <v>21</v>
      </c>
      <c r="J7" s="173">
        <v>22.33</v>
      </c>
      <c r="K7" s="174">
        <v>3.3299999999999983</v>
      </c>
      <c r="L7" s="175">
        <v>0.17526315789473676</v>
      </c>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row>
    <row r="8" spans="1:83" s="168" customFormat="1" ht="14.7" customHeight="1" x14ac:dyDescent="0.35">
      <c r="A8" s="176" t="s">
        <v>23</v>
      </c>
      <c r="B8" s="177" t="s">
        <v>34</v>
      </c>
      <c r="C8" s="171">
        <v>1</v>
      </c>
      <c r="D8" s="178">
        <v>65.5</v>
      </c>
      <c r="E8" s="178">
        <v>70</v>
      </c>
      <c r="F8" s="178">
        <v>0</v>
      </c>
      <c r="G8" s="178">
        <v>0</v>
      </c>
      <c r="H8" s="178">
        <v>70</v>
      </c>
      <c r="I8" s="178">
        <v>70</v>
      </c>
      <c r="J8" s="179">
        <v>80</v>
      </c>
      <c r="K8" s="180">
        <v>10</v>
      </c>
      <c r="L8" s="175">
        <v>0.14285714285714285</v>
      </c>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row>
    <row r="9" spans="1:83" s="168" customFormat="1" ht="14.7" customHeight="1" x14ac:dyDescent="0.35">
      <c r="A9" s="176" t="s">
        <v>5</v>
      </c>
      <c r="B9" s="177" t="s">
        <v>34</v>
      </c>
      <c r="C9" s="171">
        <v>1</v>
      </c>
      <c r="D9" s="178">
        <v>8.5</v>
      </c>
      <c r="E9" s="178">
        <v>3.74</v>
      </c>
      <c r="F9" s="178">
        <v>0</v>
      </c>
      <c r="G9" s="178">
        <v>0</v>
      </c>
      <c r="H9" s="178">
        <v>3.74</v>
      </c>
      <c r="I9" s="178">
        <v>3.74</v>
      </c>
      <c r="J9" s="179">
        <v>4.6399999999999997</v>
      </c>
      <c r="K9" s="180">
        <v>0.89999999999999947</v>
      </c>
      <c r="L9" s="175">
        <v>0.24064171122994638</v>
      </c>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row>
    <row r="10" spans="1:83" s="168" customFormat="1" ht="14.7" customHeight="1" x14ac:dyDescent="0.35">
      <c r="A10" s="176" t="s">
        <v>6</v>
      </c>
      <c r="B10" s="177" t="s">
        <v>7</v>
      </c>
      <c r="C10" s="171">
        <v>1</v>
      </c>
      <c r="D10" s="178">
        <v>4.82</v>
      </c>
      <c r="E10" s="178">
        <v>9.5</v>
      </c>
      <c r="F10" s="178">
        <v>0</v>
      </c>
      <c r="G10" s="178">
        <v>3</v>
      </c>
      <c r="H10" s="178">
        <v>9.5</v>
      </c>
      <c r="I10" s="178">
        <v>12.5</v>
      </c>
      <c r="J10" s="179">
        <v>15.5</v>
      </c>
      <c r="K10" s="180">
        <v>6</v>
      </c>
      <c r="L10" s="175">
        <v>0.63157894736842102</v>
      </c>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row>
    <row r="11" spans="1:83" s="168" customFormat="1" ht="14.7" customHeight="1" x14ac:dyDescent="0.35">
      <c r="A11" s="176" t="s">
        <v>8</v>
      </c>
      <c r="B11" s="177" t="s">
        <v>7</v>
      </c>
      <c r="C11" s="171">
        <v>1</v>
      </c>
      <c r="D11" s="178">
        <v>3.45</v>
      </c>
      <c r="E11" s="178">
        <v>8</v>
      </c>
      <c r="F11" s="178">
        <v>0</v>
      </c>
      <c r="G11" s="178">
        <v>0</v>
      </c>
      <c r="H11" s="178">
        <v>8</v>
      </c>
      <c r="I11" s="178">
        <v>8</v>
      </c>
      <c r="J11" s="179">
        <v>10.5</v>
      </c>
      <c r="K11" s="180">
        <v>2.5</v>
      </c>
      <c r="L11" s="175">
        <v>0.3125</v>
      </c>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row>
    <row r="12" spans="1:83" s="168" customFormat="1" x14ac:dyDescent="0.35">
      <c r="A12" s="176" t="s">
        <v>9</v>
      </c>
      <c r="B12" s="177" t="s">
        <v>7</v>
      </c>
      <c r="C12" s="171">
        <v>1</v>
      </c>
      <c r="D12" s="178">
        <v>6</v>
      </c>
      <c r="E12" s="178">
        <v>7.5</v>
      </c>
      <c r="F12" s="178">
        <v>0</v>
      </c>
      <c r="G12" s="178">
        <v>0</v>
      </c>
      <c r="H12" s="178">
        <v>7.5</v>
      </c>
      <c r="I12" s="178">
        <v>7.5</v>
      </c>
      <c r="J12" s="179">
        <v>9</v>
      </c>
      <c r="K12" s="180">
        <v>1.5</v>
      </c>
      <c r="L12" s="175">
        <v>0.2</v>
      </c>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row>
    <row r="13" spans="1:83" s="168" customFormat="1" ht="16.2" x14ac:dyDescent="0.35">
      <c r="A13" s="176" t="s">
        <v>106</v>
      </c>
      <c r="B13" s="177" t="s">
        <v>7</v>
      </c>
      <c r="C13" s="171">
        <v>1</v>
      </c>
      <c r="D13" s="178">
        <v>1.98506</v>
      </c>
      <c r="E13" s="178">
        <v>0.28000000000000003</v>
      </c>
      <c r="F13" s="178">
        <v>0</v>
      </c>
      <c r="G13" s="178">
        <v>0</v>
      </c>
      <c r="H13" s="178">
        <v>0.28000000000000003</v>
      </c>
      <c r="I13" s="178">
        <v>0.28000000000000003</v>
      </c>
      <c r="J13" s="179">
        <v>0.73</v>
      </c>
      <c r="K13" s="180">
        <v>0.44999999999999996</v>
      </c>
      <c r="L13" s="175">
        <v>1.6071428571428568</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row>
    <row r="14" spans="1:83" s="168" customFormat="1" ht="14.7" customHeight="1" x14ac:dyDescent="0.35">
      <c r="A14" s="176" t="s">
        <v>36</v>
      </c>
      <c r="B14" s="177" t="s">
        <v>34</v>
      </c>
      <c r="C14" s="171">
        <v>1</v>
      </c>
      <c r="D14" s="178">
        <v>26.009938999999999</v>
      </c>
      <c r="E14" s="178">
        <v>29</v>
      </c>
      <c r="F14" s="178">
        <v>0</v>
      </c>
      <c r="G14" s="178">
        <v>3</v>
      </c>
      <c r="H14" s="178">
        <v>29</v>
      </c>
      <c r="I14" s="178">
        <v>32</v>
      </c>
      <c r="J14" s="179">
        <v>41</v>
      </c>
      <c r="K14" s="180">
        <v>12</v>
      </c>
      <c r="L14" s="175">
        <v>0.41379310344827586</v>
      </c>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row>
    <row r="15" spans="1:83" s="168" customFormat="1" ht="14.7" customHeight="1" x14ac:dyDescent="0.35">
      <c r="A15" s="176" t="s">
        <v>10</v>
      </c>
      <c r="B15" s="177" t="s">
        <v>7</v>
      </c>
      <c r="C15" s="171">
        <v>1</v>
      </c>
      <c r="D15" s="178">
        <v>15.648999999999999</v>
      </c>
      <c r="E15" s="178">
        <v>14.75</v>
      </c>
      <c r="F15" s="178">
        <v>0</v>
      </c>
      <c r="G15" s="178">
        <v>0</v>
      </c>
      <c r="H15" s="178">
        <v>14.75</v>
      </c>
      <c r="I15" s="178">
        <v>14.75</v>
      </c>
      <c r="J15" s="179">
        <v>16.75</v>
      </c>
      <c r="K15" s="180">
        <v>2</v>
      </c>
      <c r="L15" s="175">
        <v>0.13559322033898305</v>
      </c>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row>
    <row r="16" spans="1:83" s="168" customFormat="1" ht="14.7" customHeight="1" x14ac:dyDescent="0.35">
      <c r="A16" s="176" t="s">
        <v>37</v>
      </c>
      <c r="B16" s="177" t="s">
        <v>7</v>
      </c>
      <c r="C16" s="171">
        <v>1</v>
      </c>
      <c r="D16" s="178">
        <v>0</v>
      </c>
      <c r="E16" s="178">
        <v>8.5</v>
      </c>
      <c r="F16" s="178">
        <v>0</v>
      </c>
      <c r="G16" s="178">
        <v>0</v>
      </c>
      <c r="H16" s="178">
        <v>8.5</v>
      </c>
      <c r="I16" s="178">
        <v>8.5</v>
      </c>
      <c r="J16" s="179">
        <v>12.5</v>
      </c>
      <c r="K16" s="180">
        <v>4</v>
      </c>
      <c r="L16" s="175">
        <v>0.47058823529411764</v>
      </c>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row>
    <row r="17" spans="1:83" s="168" customFormat="1" ht="14.7" customHeight="1" x14ac:dyDescent="0.35">
      <c r="A17" s="176" t="s">
        <v>11</v>
      </c>
      <c r="B17" s="177" t="s">
        <v>7</v>
      </c>
      <c r="C17" s="171">
        <v>1</v>
      </c>
      <c r="D17" s="178">
        <v>3.07</v>
      </c>
      <c r="E17" s="178">
        <v>8.5</v>
      </c>
      <c r="F17" s="178">
        <v>0</v>
      </c>
      <c r="G17" s="178">
        <v>0</v>
      </c>
      <c r="H17" s="178">
        <v>8.5</v>
      </c>
      <c r="I17" s="178">
        <v>8.5</v>
      </c>
      <c r="J17" s="179">
        <v>12</v>
      </c>
      <c r="K17" s="180">
        <v>3.5</v>
      </c>
      <c r="L17" s="175">
        <v>0.41176470588235292</v>
      </c>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row>
    <row r="18" spans="1:83" s="168" customFormat="1" ht="14.7" customHeight="1" x14ac:dyDescent="0.35">
      <c r="A18" s="176" t="s">
        <v>12</v>
      </c>
      <c r="B18" s="177" t="s">
        <v>7</v>
      </c>
      <c r="C18" s="171">
        <v>1</v>
      </c>
      <c r="D18" s="178">
        <v>5.66</v>
      </c>
      <c r="E18" s="178">
        <v>5.0999999999999996</v>
      </c>
      <c r="F18" s="178">
        <v>0</v>
      </c>
      <c r="G18" s="178">
        <v>0</v>
      </c>
      <c r="H18" s="178">
        <v>5.0999999999999996</v>
      </c>
      <c r="I18" s="178">
        <v>5.0999999999999996</v>
      </c>
      <c r="J18" s="179">
        <v>6</v>
      </c>
      <c r="K18" s="180">
        <v>0.90000000000000036</v>
      </c>
      <c r="L18" s="175">
        <v>0.17647058823529421</v>
      </c>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row>
    <row r="19" spans="1:83" s="168" customFormat="1" x14ac:dyDescent="0.35">
      <c r="A19" s="176" t="s">
        <v>38</v>
      </c>
      <c r="B19" s="177" t="s">
        <v>34</v>
      </c>
      <c r="C19" s="171">
        <v>1</v>
      </c>
      <c r="D19" s="178">
        <v>23.006474999999998</v>
      </c>
      <c r="E19" s="178">
        <v>27</v>
      </c>
      <c r="F19" s="178">
        <v>0</v>
      </c>
      <c r="G19" s="178">
        <v>5</v>
      </c>
      <c r="H19" s="178">
        <v>27</v>
      </c>
      <c r="I19" s="178">
        <v>32</v>
      </c>
      <c r="J19" s="179">
        <v>50.5</v>
      </c>
      <c r="K19" s="180">
        <v>23.5</v>
      </c>
      <c r="L19" s="175">
        <v>0.87037037037037035</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row>
    <row r="20" spans="1:83" s="168" customFormat="1" ht="16.95" customHeight="1" x14ac:dyDescent="0.35">
      <c r="A20" s="176" t="s">
        <v>107</v>
      </c>
      <c r="B20" s="177" t="s">
        <v>34</v>
      </c>
      <c r="C20" s="171">
        <v>1</v>
      </c>
      <c r="D20" s="178">
        <v>4.114776</v>
      </c>
      <c r="E20" s="178">
        <v>7.4</v>
      </c>
      <c r="F20" s="178">
        <v>0</v>
      </c>
      <c r="G20" s="178">
        <v>0</v>
      </c>
      <c r="H20" s="178">
        <v>7.4</v>
      </c>
      <c r="I20" s="178">
        <v>7.4</v>
      </c>
      <c r="J20" s="179">
        <v>8</v>
      </c>
      <c r="K20" s="180">
        <v>0.59999999999999964</v>
      </c>
      <c r="L20" s="175">
        <v>8.108108108108103E-2</v>
      </c>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row>
    <row r="21" spans="1:83" s="156" customFormat="1" x14ac:dyDescent="0.35">
      <c r="A21" s="176" t="s">
        <v>40</v>
      </c>
      <c r="B21" s="177" t="s">
        <v>7</v>
      </c>
      <c r="C21" s="171">
        <v>1</v>
      </c>
      <c r="D21" s="178">
        <v>0</v>
      </c>
      <c r="E21" s="178">
        <v>35</v>
      </c>
      <c r="F21" s="178">
        <v>0</v>
      </c>
      <c r="G21" s="178">
        <v>0</v>
      </c>
      <c r="H21" s="178">
        <v>35</v>
      </c>
      <c r="I21" s="178">
        <v>35</v>
      </c>
      <c r="J21" s="179">
        <v>50</v>
      </c>
      <c r="K21" s="180">
        <v>15</v>
      </c>
      <c r="L21" s="175">
        <v>0.42857142857142855</v>
      </c>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row>
    <row r="22" spans="1:83" s="156" customFormat="1" x14ac:dyDescent="0.35">
      <c r="A22" s="176" t="s">
        <v>13</v>
      </c>
      <c r="B22" s="177" t="s">
        <v>7</v>
      </c>
      <c r="C22" s="171">
        <v>1</v>
      </c>
      <c r="D22" s="178">
        <v>18.78</v>
      </c>
      <c r="E22" s="178">
        <v>10</v>
      </c>
      <c r="F22" s="178">
        <v>15</v>
      </c>
      <c r="G22" s="178">
        <v>0</v>
      </c>
      <c r="H22" s="178">
        <v>25</v>
      </c>
      <c r="I22" s="178">
        <v>25</v>
      </c>
      <c r="J22" s="179">
        <v>37.93</v>
      </c>
      <c r="K22" s="180">
        <v>12.93</v>
      </c>
      <c r="L22" s="175">
        <v>0.51719999999999999</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row>
    <row r="23" spans="1:83" s="168" customFormat="1" ht="14.7" customHeight="1" x14ac:dyDescent="0.35">
      <c r="A23" s="176" t="s">
        <v>41</v>
      </c>
      <c r="B23" s="177" t="s">
        <v>34</v>
      </c>
      <c r="C23" s="171">
        <v>1</v>
      </c>
      <c r="D23" s="178">
        <v>38.014525999999996</v>
      </c>
      <c r="E23" s="178">
        <v>43</v>
      </c>
      <c r="F23" s="178">
        <v>0</v>
      </c>
      <c r="G23" s="178">
        <v>3</v>
      </c>
      <c r="H23" s="178">
        <v>43</v>
      </c>
      <c r="I23" s="178">
        <v>46</v>
      </c>
      <c r="J23" s="179">
        <v>48.5</v>
      </c>
      <c r="K23" s="180">
        <v>5.5</v>
      </c>
      <c r="L23" s="175">
        <v>0.12790697674418605</v>
      </c>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row>
    <row r="24" spans="1:83" s="156" customFormat="1" x14ac:dyDescent="0.35">
      <c r="A24" s="176" t="s">
        <v>83</v>
      </c>
      <c r="B24" s="177" t="s">
        <v>34</v>
      </c>
      <c r="C24" s="171">
        <v>1</v>
      </c>
      <c r="D24" s="178">
        <v>48.5</v>
      </c>
      <c r="E24" s="178">
        <v>53.5</v>
      </c>
      <c r="F24" s="178">
        <v>0</v>
      </c>
      <c r="G24" s="178">
        <v>2</v>
      </c>
      <c r="H24" s="178">
        <v>53.5</v>
      </c>
      <c r="I24" s="178">
        <v>55.5</v>
      </c>
      <c r="J24" s="179">
        <v>60.5</v>
      </c>
      <c r="K24" s="180">
        <v>7</v>
      </c>
      <c r="L24" s="175">
        <v>0.13084112149532709</v>
      </c>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row>
    <row r="25" spans="1:83" s="156" customFormat="1" ht="14.7" customHeight="1" x14ac:dyDescent="0.35">
      <c r="A25" s="176" t="s">
        <v>14</v>
      </c>
      <c r="B25" s="177" t="s">
        <v>34</v>
      </c>
      <c r="C25" s="171">
        <v>1</v>
      </c>
      <c r="D25" s="178">
        <v>51.519632000000001</v>
      </c>
      <c r="E25" s="178">
        <v>55.5</v>
      </c>
      <c r="F25" s="178">
        <v>0</v>
      </c>
      <c r="G25" s="178">
        <v>0</v>
      </c>
      <c r="H25" s="178">
        <v>55.5</v>
      </c>
      <c r="I25" s="178">
        <v>55.5</v>
      </c>
      <c r="J25" s="179">
        <v>70.5</v>
      </c>
      <c r="K25" s="180">
        <v>15</v>
      </c>
      <c r="L25" s="175">
        <v>0.27027027027027029</v>
      </c>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row>
    <row r="26" spans="1:83" s="156" customFormat="1" ht="14.7" customHeight="1" x14ac:dyDescent="0.35">
      <c r="A26" s="176" t="s">
        <v>42</v>
      </c>
      <c r="B26" s="177" t="s">
        <v>7</v>
      </c>
      <c r="C26" s="171">
        <v>1</v>
      </c>
      <c r="D26" s="178">
        <v>0.72093099999999999</v>
      </c>
      <c r="E26" s="178">
        <v>10</v>
      </c>
      <c r="F26" s="178">
        <v>0</v>
      </c>
      <c r="G26" s="178">
        <v>0</v>
      </c>
      <c r="H26" s="178">
        <v>10</v>
      </c>
      <c r="I26" s="178">
        <v>10</v>
      </c>
      <c r="J26" s="179">
        <v>30</v>
      </c>
      <c r="K26" s="180">
        <v>20</v>
      </c>
      <c r="L26" s="175">
        <v>2</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row>
    <row r="27" spans="1:83" s="156" customFormat="1" ht="14.7" customHeight="1" x14ac:dyDescent="0.35">
      <c r="A27" s="176" t="s">
        <v>43</v>
      </c>
      <c r="B27" s="177" t="s">
        <v>7</v>
      </c>
      <c r="C27" s="171">
        <v>1</v>
      </c>
      <c r="D27" s="178">
        <v>9.73</v>
      </c>
      <c r="E27" s="178">
        <v>12.5</v>
      </c>
      <c r="F27" s="178">
        <v>0</v>
      </c>
      <c r="G27" s="178">
        <v>0</v>
      </c>
      <c r="H27" s="178">
        <v>12.5</v>
      </c>
      <c r="I27" s="178">
        <v>12.5</v>
      </c>
      <c r="J27" s="179">
        <v>32.5</v>
      </c>
      <c r="K27" s="180">
        <v>20</v>
      </c>
      <c r="L27" s="175">
        <v>1.6</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row>
    <row r="28" spans="1:83" s="156" customFormat="1" ht="14.7" customHeight="1" x14ac:dyDescent="0.35">
      <c r="A28" s="176" t="s">
        <v>108</v>
      </c>
      <c r="B28" s="177" t="s">
        <v>34</v>
      </c>
      <c r="C28" s="171">
        <v>1</v>
      </c>
      <c r="D28" s="178" t="s">
        <v>62</v>
      </c>
      <c r="E28" s="178" t="s">
        <v>85</v>
      </c>
      <c r="F28" s="178">
        <v>0</v>
      </c>
      <c r="G28" s="178">
        <v>0</v>
      </c>
      <c r="H28" s="178" t="s">
        <v>85</v>
      </c>
      <c r="I28" s="178" t="s">
        <v>85</v>
      </c>
      <c r="J28" s="179" t="s">
        <v>87</v>
      </c>
      <c r="K28" s="180" t="s">
        <v>90</v>
      </c>
      <c r="L28" s="175" t="s">
        <v>90</v>
      </c>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row>
    <row r="29" spans="1:83" s="156" customFormat="1" ht="16.5" customHeight="1" x14ac:dyDescent="0.35">
      <c r="A29" s="176" t="s">
        <v>61</v>
      </c>
      <c r="B29" s="177" t="s">
        <v>7</v>
      </c>
      <c r="C29" s="171">
        <v>1</v>
      </c>
      <c r="D29" s="178">
        <v>32.47</v>
      </c>
      <c r="E29" s="178">
        <v>30</v>
      </c>
      <c r="F29" s="178">
        <v>0</v>
      </c>
      <c r="G29" s="178">
        <v>0</v>
      </c>
      <c r="H29" s="178">
        <v>30</v>
      </c>
      <c r="I29" s="178">
        <v>30</v>
      </c>
      <c r="J29" s="179">
        <v>49.1</v>
      </c>
      <c r="K29" s="180">
        <v>19.100000000000001</v>
      </c>
      <c r="L29" s="175">
        <v>0.63666666666666671</v>
      </c>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row>
    <row r="30" spans="1:83" s="156" customFormat="1" ht="14.7" customHeight="1" x14ac:dyDescent="0.35">
      <c r="A30" s="176" t="s">
        <v>15</v>
      </c>
      <c r="B30" s="177" t="s">
        <v>7</v>
      </c>
      <c r="C30" s="171">
        <v>1</v>
      </c>
      <c r="D30" s="178">
        <v>8.01</v>
      </c>
      <c r="E30" s="178">
        <v>8</v>
      </c>
      <c r="F30" s="178">
        <v>0</v>
      </c>
      <c r="G30" s="178">
        <v>0</v>
      </c>
      <c r="H30" s="178">
        <v>8</v>
      </c>
      <c r="I30" s="178">
        <v>8</v>
      </c>
      <c r="J30" s="179">
        <v>18.059999999999999</v>
      </c>
      <c r="K30" s="180">
        <v>10.059999999999999</v>
      </c>
      <c r="L30" s="175">
        <v>1.2574999999999998</v>
      </c>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row>
    <row r="31" spans="1:83" s="156" customFormat="1" ht="14.7" customHeight="1" x14ac:dyDescent="0.35">
      <c r="A31" s="176" t="s">
        <v>46</v>
      </c>
      <c r="B31" s="177" t="s">
        <v>7</v>
      </c>
      <c r="C31" s="171">
        <v>1</v>
      </c>
      <c r="D31" s="178">
        <v>1.5</v>
      </c>
      <c r="E31" s="178">
        <v>1.5</v>
      </c>
      <c r="F31" s="178">
        <v>0</v>
      </c>
      <c r="G31" s="178">
        <v>0</v>
      </c>
      <c r="H31" s="178">
        <v>1.5</v>
      </c>
      <c r="I31" s="178">
        <v>1.5</v>
      </c>
      <c r="J31" s="179">
        <v>2.73</v>
      </c>
      <c r="K31" s="180">
        <v>1.23</v>
      </c>
      <c r="L31" s="175">
        <v>0.82</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row>
    <row r="32" spans="1:83" s="156" customFormat="1" ht="14.7" customHeight="1" x14ac:dyDescent="0.35">
      <c r="A32" s="176" t="s">
        <v>16</v>
      </c>
      <c r="B32" s="177" t="s">
        <v>7</v>
      </c>
      <c r="C32" s="171">
        <v>1</v>
      </c>
      <c r="D32" s="178">
        <v>1.491762</v>
      </c>
      <c r="E32" s="178">
        <v>1.5</v>
      </c>
      <c r="F32" s="178">
        <v>1.5</v>
      </c>
      <c r="G32" s="178">
        <v>0</v>
      </c>
      <c r="H32" s="178">
        <v>3</v>
      </c>
      <c r="I32" s="178">
        <v>3</v>
      </c>
      <c r="J32" s="179">
        <v>6</v>
      </c>
      <c r="K32" s="180">
        <v>3</v>
      </c>
      <c r="L32" s="175">
        <v>1</v>
      </c>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row>
    <row r="33" spans="1:83" s="156" customFormat="1" ht="14.7" customHeight="1" thickBot="1" x14ac:dyDescent="0.4">
      <c r="A33" s="176" t="s">
        <v>17</v>
      </c>
      <c r="B33" s="177" t="s">
        <v>34</v>
      </c>
      <c r="C33" s="171">
        <v>1</v>
      </c>
      <c r="D33" s="178">
        <v>17.503855999999999</v>
      </c>
      <c r="E33" s="178">
        <v>20</v>
      </c>
      <c r="F33" s="178">
        <v>0</v>
      </c>
      <c r="G33" s="178">
        <v>6</v>
      </c>
      <c r="H33" s="178">
        <v>20</v>
      </c>
      <c r="I33" s="178">
        <v>26</v>
      </c>
      <c r="J33" s="181">
        <v>23</v>
      </c>
      <c r="K33" s="180">
        <v>3</v>
      </c>
      <c r="L33" s="175">
        <v>0.15</v>
      </c>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row>
    <row r="34" spans="1:83" s="156" customFormat="1" ht="15.45" customHeight="1" thickBot="1" x14ac:dyDescent="0.4">
      <c r="A34" s="182" t="s">
        <v>18</v>
      </c>
      <c r="B34" s="183"/>
      <c r="C34" s="184"/>
      <c r="D34" s="185">
        <v>414.50595699999991</v>
      </c>
      <c r="E34" s="186">
        <v>498.77</v>
      </c>
      <c r="F34" s="186">
        <v>16.5</v>
      </c>
      <c r="G34" s="186">
        <v>24</v>
      </c>
      <c r="H34" s="186">
        <v>515.27</v>
      </c>
      <c r="I34" s="186">
        <v>539.27</v>
      </c>
      <c r="J34" s="187">
        <v>718.27</v>
      </c>
      <c r="K34" s="188">
        <v>202.99999999999997</v>
      </c>
      <c r="L34" s="252">
        <v>14.808601584891459</v>
      </c>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row>
    <row r="35" spans="1:83" s="156" customFormat="1" ht="14.7" customHeight="1" x14ac:dyDescent="0.35">
      <c r="A35" s="190" t="s">
        <v>19</v>
      </c>
      <c r="B35" s="191"/>
      <c r="C35" s="171"/>
      <c r="D35" s="192"/>
      <c r="E35" s="192"/>
      <c r="F35" s="192"/>
      <c r="G35" s="192"/>
      <c r="H35" s="192"/>
      <c r="I35" s="192"/>
      <c r="J35" s="193"/>
      <c r="K35" s="194"/>
      <c r="L35" s="195"/>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row>
    <row r="36" spans="1:83" s="156" customFormat="1" ht="14.7" customHeight="1" thickBot="1" x14ac:dyDescent="0.4">
      <c r="A36" s="176" t="s">
        <v>20</v>
      </c>
      <c r="B36" s="177" t="s">
        <v>7</v>
      </c>
      <c r="C36" s="171">
        <v>1</v>
      </c>
      <c r="D36" s="192">
        <v>215.06</v>
      </c>
      <c r="E36" s="192">
        <v>205</v>
      </c>
      <c r="F36" s="178">
        <v>50</v>
      </c>
      <c r="G36" s="178">
        <v>0</v>
      </c>
      <c r="H36" s="172">
        <v>255</v>
      </c>
      <c r="I36" s="172">
        <v>255</v>
      </c>
      <c r="J36" s="196">
        <v>280.68</v>
      </c>
      <c r="K36" s="174">
        <v>25.680000000000007</v>
      </c>
      <c r="L36" s="175">
        <v>0.1007058823529412</v>
      </c>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row>
    <row r="37" spans="1:83" s="156" customFormat="1" ht="15.45" customHeight="1" thickBot="1" x14ac:dyDescent="0.4">
      <c r="A37" s="182" t="s">
        <v>21</v>
      </c>
      <c r="B37" s="183"/>
      <c r="C37" s="184"/>
      <c r="D37" s="186">
        <v>215.06</v>
      </c>
      <c r="E37" s="186">
        <v>205</v>
      </c>
      <c r="F37" s="186">
        <v>50</v>
      </c>
      <c r="G37" s="186">
        <v>0</v>
      </c>
      <c r="H37" s="186">
        <v>255</v>
      </c>
      <c r="I37" s="186">
        <v>255</v>
      </c>
      <c r="J37" s="187">
        <v>280.68</v>
      </c>
      <c r="K37" s="188">
        <v>25.680000000000007</v>
      </c>
      <c r="L37" s="189">
        <v>0.1007058823529412</v>
      </c>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row>
    <row r="38" spans="1:83" s="156" customFormat="1" ht="14.7" customHeight="1" x14ac:dyDescent="0.35">
      <c r="A38" s="190" t="s">
        <v>22</v>
      </c>
      <c r="B38" s="191"/>
      <c r="C38" s="171"/>
      <c r="D38" s="192"/>
      <c r="E38" s="192"/>
      <c r="F38" s="192"/>
      <c r="G38" s="192"/>
      <c r="H38" s="192"/>
      <c r="I38" s="192"/>
      <c r="J38" s="193"/>
      <c r="K38" s="174">
        <v>0</v>
      </c>
      <c r="L38" s="175" t="s">
        <v>90</v>
      </c>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row>
    <row r="39" spans="1:83" s="156" customFormat="1" ht="14.7" customHeight="1" x14ac:dyDescent="0.35">
      <c r="A39" s="176" t="s">
        <v>24</v>
      </c>
      <c r="B39" s="177" t="s">
        <v>47</v>
      </c>
      <c r="C39" s="171">
        <v>0.61160000000000003</v>
      </c>
      <c r="D39" s="192">
        <v>14.794604</v>
      </c>
      <c r="E39" s="192">
        <v>13.1494</v>
      </c>
      <c r="F39" s="192">
        <v>1.8348</v>
      </c>
      <c r="G39" s="192">
        <v>0</v>
      </c>
      <c r="H39" s="178">
        <v>14.9842</v>
      </c>
      <c r="I39" s="178">
        <v>14.9842</v>
      </c>
      <c r="J39" s="197">
        <v>14.984200000000001</v>
      </c>
      <c r="K39" s="180">
        <v>0</v>
      </c>
      <c r="L39" s="175">
        <v>0</v>
      </c>
      <c r="M39" s="154"/>
      <c r="N39" s="154"/>
      <c r="O39" s="154"/>
      <c r="P39" s="154"/>
      <c r="Q39" s="155"/>
      <c r="R39" s="155"/>
      <c r="S39" s="155"/>
      <c r="T39" s="155"/>
      <c r="U39" s="155"/>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row>
    <row r="40" spans="1:83" s="156" customFormat="1" ht="14.7" customHeight="1" x14ac:dyDescent="0.35">
      <c r="A40" s="176" t="s">
        <v>25</v>
      </c>
      <c r="B40" s="177" t="s">
        <v>7</v>
      </c>
      <c r="C40" s="171">
        <v>0.58750000000000002</v>
      </c>
      <c r="D40" s="192">
        <v>11.421000000000001</v>
      </c>
      <c r="E40" s="192">
        <v>12.3375</v>
      </c>
      <c r="F40" s="192">
        <v>0</v>
      </c>
      <c r="G40" s="192">
        <v>0</v>
      </c>
      <c r="H40" s="178">
        <v>12.3375</v>
      </c>
      <c r="I40" s="178">
        <v>12.3375</v>
      </c>
      <c r="J40" s="197">
        <v>12.3375</v>
      </c>
      <c r="K40" s="180">
        <v>0</v>
      </c>
      <c r="L40" s="175">
        <v>0</v>
      </c>
      <c r="M40" s="154"/>
      <c r="N40" s="154"/>
      <c r="O40" s="154"/>
      <c r="P40" s="154"/>
      <c r="Q40" s="155"/>
      <c r="R40" s="155"/>
      <c r="S40" s="155"/>
      <c r="T40" s="155"/>
      <c r="U40" s="155"/>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54"/>
      <c r="CB40" s="154"/>
      <c r="CC40" s="154"/>
      <c r="CD40" s="154"/>
      <c r="CE40" s="154"/>
    </row>
    <row r="41" spans="1:83" s="156" customFormat="1" ht="14.7" customHeight="1" x14ac:dyDescent="0.35">
      <c r="A41" s="176" t="s">
        <v>26</v>
      </c>
      <c r="B41" s="177" t="s">
        <v>34</v>
      </c>
      <c r="C41" s="171">
        <v>0.68440000000000001</v>
      </c>
      <c r="D41" s="192">
        <v>67.413399999999996</v>
      </c>
      <c r="E41" s="192">
        <v>68.850639999999999</v>
      </c>
      <c r="F41" s="192">
        <v>0</v>
      </c>
      <c r="G41" s="192">
        <v>0</v>
      </c>
      <c r="H41" s="178">
        <v>68.850639999999999</v>
      </c>
      <c r="I41" s="178">
        <v>68.850639999999999</v>
      </c>
      <c r="J41" s="197">
        <v>58.456250000000004</v>
      </c>
      <c r="K41" s="180">
        <v>-10.394389999999994</v>
      </c>
      <c r="L41" s="175">
        <v>-0.15097012896321652</v>
      </c>
      <c r="M41" s="154"/>
      <c r="N41" s="154"/>
      <c r="O41" s="154"/>
      <c r="P41" s="154"/>
      <c r="Q41" s="155"/>
      <c r="R41" s="155"/>
      <c r="S41" s="155"/>
      <c r="T41" s="155"/>
      <c r="U41" s="155"/>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row>
    <row r="42" spans="1:83" s="156" customFormat="1" ht="14.7" customHeight="1" x14ac:dyDescent="0.35">
      <c r="A42" s="176" t="s">
        <v>48</v>
      </c>
      <c r="B42" s="177" t="s">
        <v>34</v>
      </c>
      <c r="C42" s="171">
        <v>0.71879999999999999</v>
      </c>
      <c r="D42" s="192">
        <v>58.143732</v>
      </c>
      <c r="E42" s="192">
        <v>59.595707999999995</v>
      </c>
      <c r="F42" s="192">
        <v>0</v>
      </c>
      <c r="G42" s="192">
        <v>0</v>
      </c>
      <c r="H42" s="178">
        <v>59.595707999999995</v>
      </c>
      <c r="I42" s="178">
        <v>59.595707999999995</v>
      </c>
      <c r="J42" s="197">
        <v>58.714750000000002</v>
      </c>
      <c r="K42" s="180">
        <v>-0.88095799999999258</v>
      </c>
      <c r="L42" s="175">
        <v>-1.4782239016272659E-2</v>
      </c>
      <c r="M42" s="154"/>
      <c r="N42" s="154"/>
      <c r="O42" s="154"/>
      <c r="P42" s="154"/>
      <c r="Q42" s="155"/>
      <c r="R42" s="155"/>
      <c r="S42" s="155"/>
      <c r="T42" s="155"/>
      <c r="U42" s="155"/>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row>
    <row r="43" spans="1:83" s="156" customFormat="1" ht="14.7" customHeight="1" x14ac:dyDescent="0.35">
      <c r="A43" s="176" t="s">
        <v>49</v>
      </c>
      <c r="B43" s="177" t="s">
        <v>47</v>
      </c>
      <c r="C43" s="171">
        <v>0.54669999999999996</v>
      </c>
      <c r="D43" s="192">
        <v>220.33103399999999</v>
      </c>
      <c r="E43" s="192">
        <v>234.24454900000001</v>
      </c>
      <c r="F43" s="192">
        <v>0</v>
      </c>
      <c r="G43" s="192">
        <v>0</v>
      </c>
      <c r="H43" s="178">
        <v>234.24454900000001</v>
      </c>
      <c r="I43" s="178">
        <v>234.24454900000001</v>
      </c>
      <c r="J43" s="197">
        <v>207.80067</v>
      </c>
      <c r="K43" s="180">
        <v>-26.44387900000001</v>
      </c>
      <c r="L43" s="175">
        <v>-0.11289005064531943</v>
      </c>
      <c r="M43" s="154"/>
      <c r="N43" s="154"/>
      <c r="O43" s="154"/>
      <c r="P43" s="154"/>
      <c r="Q43" s="155"/>
      <c r="R43" s="155"/>
      <c r="S43" s="155"/>
      <c r="T43" s="155"/>
      <c r="U43" s="155"/>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row>
    <row r="44" spans="1:83" s="156" customFormat="1" ht="14.7" customHeight="1" x14ac:dyDescent="0.35">
      <c r="A44" s="176" t="s">
        <v>27</v>
      </c>
      <c r="B44" s="177" t="s">
        <v>34</v>
      </c>
      <c r="C44" s="171">
        <v>0.67700000000000005</v>
      </c>
      <c r="D44" s="192">
        <v>196.33677</v>
      </c>
      <c r="E44" s="192">
        <v>157.74100000000001</v>
      </c>
      <c r="F44" s="192">
        <v>62.284000000000006</v>
      </c>
      <c r="G44" s="192">
        <v>0</v>
      </c>
      <c r="H44" s="178">
        <v>220.02500000000003</v>
      </c>
      <c r="I44" s="178">
        <v>220.02500000000003</v>
      </c>
      <c r="J44" s="197">
        <v>257.47664000000003</v>
      </c>
      <c r="K44" s="180">
        <v>37.451639999999998</v>
      </c>
      <c r="L44" s="175">
        <v>0.17021538461538457</v>
      </c>
      <c r="M44" s="154"/>
      <c r="N44" s="154"/>
      <c r="O44" s="154"/>
      <c r="P44" s="154"/>
      <c r="Q44" s="155"/>
      <c r="R44" s="155"/>
      <c r="S44" s="155"/>
      <c r="T44" s="155"/>
      <c r="U44" s="155"/>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row>
    <row r="45" spans="1:83" s="156" customFormat="1" ht="15.45" customHeight="1" x14ac:dyDescent="0.35">
      <c r="A45" s="176" t="s">
        <v>109</v>
      </c>
      <c r="B45" s="177" t="s">
        <v>34</v>
      </c>
      <c r="C45" s="171">
        <v>0.72299999999999998</v>
      </c>
      <c r="D45" s="192" t="s">
        <v>63</v>
      </c>
      <c r="E45" s="192" t="s">
        <v>86</v>
      </c>
      <c r="F45" s="192">
        <v>0</v>
      </c>
      <c r="G45" s="192">
        <v>0</v>
      </c>
      <c r="H45" s="178" t="s">
        <v>86</v>
      </c>
      <c r="I45" s="178" t="s">
        <v>86</v>
      </c>
      <c r="J45" s="197" t="s">
        <v>88</v>
      </c>
      <c r="K45" s="180" t="s">
        <v>90</v>
      </c>
      <c r="L45" s="175" t="s">
        <v>90</v>
      </c>
      <c r="M45" s="154"/>
      <c r="N45" s="154"/>
      <c r="O45" s="154"/>
      <c r="P45" s="154"/>
      <c r="Q45" s="155"/>
      <c r="R45" s="155"/>
      <c r="S45" s="155"/>
      <c r="T45" s="155"/>
      <c r="U45" s="155"/>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row>
    <row r="46" spans="1:83" s="156" customFormat="1" ht="14.7" customHeight="1" x14ac:dyDescent="0.35">
      <c r="A46" s="176" t="s">
        <v>28</v>
      </c>
      <c r="B46" s="177" t="s">
        <v>47</v>
      </c>
      <c r="C46" s="171">
        <v>0.74809999999999999</v>
      </c>
      <c r="D46" s="192">
        <v>71.944777000000002</v>
      </c>
      <c r="E46" s="192">
        <v>77.054299999999998</v>
      </c>
      <c r="F46" s="192">
        <v>0</v>
      </c>
      <c r="G46" s="192">
        <v>24.014009999999999</v>
      </c>
      <c r="H46" s="178">
        <v>77.054299999999998</v>
      </c>
      <c r="I46" s="178">
        <v>101.06831</v>
      </c>
      <c r="J46" s="197">
        <v>80.907015000000001</v>
      </c>
      <c r="K46" s="180">
        <v>3.8527150000000034</v>
      </c>
      <c r="L46" s="175">
        <v>5.0000000000000044E-2</v>
      </c>
      <c r="M46" s="154"/>
      <c r="N46" s="154"/>
      <c r="O46" s="154"/>
      <c r="P46" s="154"/>
      <c r="Q46" s="155"/>
      <c r="R46" s="155"/>
      <c r="S46" s="155"/>
      <c r="T46" s="155"/>
      <c r="U46" s="155"/>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row>
    <row r="47" spans="1:83" s="156" customFormat="1" x14ac:dyDescent="0.35">
      <c r="A47" s="176" t="s">
        <v>29</v>
      </c>
      <c r="B47" s="177" t="s">
        <v>7</v>
      </c>
      <c r="C47" s="198">
        <v>0.58479999999999999</v>
      </c>
      <c r="D47" s="192">
        <v>4.4269360000000004</v>
      </c>
      <c r="E47" s="192">
        <v>7.0175999999999998</v>
      </c>
      <c r="F47" s="192">
        <v>0</v>
      </c>
      <c r="G47" s="192">
        <v>0</v>
      </c>
      <c r="H47" s="178">
        <v>7.0175999999999998</v>
      </c>
      <c r="I47" s="178">
        <v>7.0175999999999998</v>
      </c>
      <c r="J47" s="197">
        <v>7.0175999999999998</v>
      </c>
      <c r="K47" s="180">
        <v>0</v>
      </c>
      <c r="L47" s="175">
        <v>0</v>
      </c>
      <c r="M47" s="154"/>
      <c r="N47" s="154"/>
      <c r="O47" s="154"/>
      <c r="P47" s="154"/>
      <c r="Q47" s="155"/>
      <c r="R47" s="155"/>
      <c r="S47" s="155"/>
      <c r="T47" s="155"/>
      <c r="U47" s="155"/>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row>
    <row r="48" spans="1:83" s="156" customFormat="1" x14ac:dyDescent="0.35">
      <c r="A48" s="176" t="s">
        <v>58</v>
      </c>
      <c r="B48" s="177" t="s">
        <v>7</v>
      </c>
      <c r="C48" s="198">
        <v>0.71989999999999998</v>
      </c>
      <c r="D48" s="192">
        <v>6.0759559999999997</v>
      </c>
      <c r="E48" s="192">
        <v>5.8239909999999995</v>
      </c>
      <c r="F48" s="192">
        <v>0</v>
      </c>
      <c r="G48" s="192">
        <v>0</v>
      </c>
      <c r="H48" s="178">
        <v>5.8239909999999995</v>
      </c>
      <c r="I48" s="178">
        <v>5.8239909999999995</v>
      </c>
      <c r="J48" s="197">
        <v>9.5026799999999998</v>
      </c>
      <c r="K48" s="180">
        <v>3.6786890000000003</v>
      </c>
      <c r="L48" s="175">
        <v>0.63164400494437589</v>
      </c>
      <c r="M48" s="154"/>
      <c r="N48" s="154" t="s">
        <v>30</v>
      </c>
      <c r="O48" s="154"/>
      <c r="P48" s="154"/>
      <c r="Q48" s="155"/>
      <c r="R48" s="155"/>
      <c r="S48" s="155"/>
      <c r="T48" s="155"/>
      <c r="U48" s="155"/>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row>
    <row r="49" spans="1:83" s="156" customFormat="1" x14ac:dyDescent="0.35">
      <c r="A49" s="176" t="s">
        <v>59</v>
      </c>
      <c r="B49" s="177" t="s">
        <v>7</v>
      </c>
      <c r="C49" s="198">
        <v>0.62580000000000002</v>
      </c>
      <c r="D49" s="192">
        <v>50.426963999999998</v>
      </c>
      <c r="E49" s="192">
        <v>50.001420000000003</v>
      </c>
      <c r="F49" s="192">
        <v>0</v>
      </c>
      <c r="G49" s="192">
        <v>0</v>
      </c>
      <c r="H49" s="178">
        <v>50.001420000000003</v>
      </c>
      <c r="I49" s="178">
        <v>50.001420000000003</v>
      </c>
      <c r="J49" s="197">
        <v>53.067839999999997</v>
      </c>
      <c r="K49" s="180">
        <v>3.0664199999999937</v>
      </c>
      <c r="L49" s="175">
        <v>6.1326658322903502E-2</v>
      </c>
      <c r="M49" s="154"/>
      <c r="N49" s="154"/>
      <c r="O49" s="154"/>
      <c r="P49" s="154"/>
      <c r="Q49" s="155"/>
      <c r="R49" s="155"/>
      <c r="S49" s="155"/>
      <c r="T49" s="155"/>
      <c r="U49" s="155"/>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row>
    <row r="50" spans="1:83" s="156" customFormat="1" ht="15.6" thickBot="1" x14ac:dyDescent="0.4">
      <c r="A50" s="176" t="s">
        <v>31</v>
      </c>
      <c r="B50" s="177" t="s">
        <v>34</v>
      </c>
      <c r="C50" s="198">
        <v>0.5968</v>
      </c>
      <c r="D50" s="192">
        <v>39.985599999999998</v>
      </c>
      <c r="E50" s="192">
        <v>40.5824</v>
      </c>
      <c r="F50" s="192">
        <v>0</v>
      </c>
      <c r="G50" s="192">
        <v>0.5968</v>
      </c>
      <c r="H50" s="178">
        <v>40.5824</v>
      </c>
      <c r="I50" s="178">
        <v>41.179200000000002</v>
      </c>
      <c r="J50" s="199">
        <v>45.953600000000002</v>
      </c>
      <c r="K50" s="180">
        <v>5.3712000000000018</v>
      </c>
      <c r="L50" s="175">
        <v>0.13235294117647065</v>
      </c>
      <c r="M50" s="154"/>
      <c r="N50" s="154"/>
      <c r="O50" s="154"/>
      <c r="P50" s="154"/>
      <c r="Q50" s="155"/>
      <c r="R50" s="155"/>
      <c r="S50" s="155"/>
      <c r="T50" s="155"/>
      <c r="U50" s="155"/>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row>
    <row r="51" spans="1:83" s="156" customFormat="1" ht="15.45" customHeight="1" thickBot="1" x14ac:dyDescent="0.4">
      <c r="A51" s="182" t="s">
        <v>32</v>
      </c>
      <c r="B51" s="183"/>
      <c r="C51" s="184"/>
      <c r="D51" s="186">
        <v>741.30077300000005</v>
      </c>
      <c r="E51" s="186">
        <v>726.39850800000011</v>
      </c>
      <c r="F51" s="186">
        <v>64.118800000000007</v>
      </c>
      <c r="G51" s="186">
        <v>24.610810000000001</v>
      </c>
      <c r="H51" s="186">
        <v>790.51730800000007</v>
      </c>
      <c r="I51" s="186">
        <v>815.12811800000009</v>
      </c>
      <c r="J51" s="187">
        <v>806.21874500000013</v>
      </c>
      <c r="K51" s="188">
        <v>15.701437</v>
      </c>
      <c r="L51" s="200">
        <v>1.9862230518044519E-2</v>
      </c>
      <c r="M51" s="154"/>
      <c r="N51" s="154"/>
      <c r="O51" s="154"/>
      <c r="P51" s="154"/>
      <c r="Q51" s="155"/>
      <c r="R51" s="155"/>
      <c r="S51" s="155"/>
      <c r="T51" s="155"/>
      <c r="U51" s="155"/>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row>
    <row r="52" spans="1:83" s="156" customFormat="1" ht="15.45" customHeight="1" thickBot="1" x14ac:dyDescent="0.4">
      <c r="A52" s="201" t="s">
        <v>33</v>
      </c>
      <c r="B52" s="202"/>
      <c r="C52" s="203"/>
      <c r="D52" s="204">
        <v>631.74517199999991</v>
      </c>
      <c r="E52" s="204">
        <v>686.76141000000007</v>
      </c>
      <c r="F52" s="204">
        <v>68.334800000000001</v>
      </c>
      <c r="G52" s="204">
        <v>3</v>
      </c>
      <c r="H52" s="204">
        <v>755.09621000000004</v>
      </c>
      <c r="I52" s="204">
        <v>758.09621000000004</v>
      </c>
      <c r="J52" s="205">
        <v>891.33365500000002</v>
      </c>
      <c r="K52" s="206">
        <v>136.23744499999998</v>
      </c>
      <c r="L52" s="207">
        <v>0.18042395551157642</v>
      </c>
      <c r="M52" s="154"/>
      <c r="N52" s="154"/>
      <c r="O52" s="154"/>
      <c r="P52" s="154"/>
      <c r="Q52" s="155"/>
      <c r="R52" s="155"/>
      <c r="S52" s="155"/>
      <c r="T52" s="155"/>
      <c r="U52" s="155"/>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row>
    <row r="53" spans="1:83" s="156" customFormat="1" ht="15.45" customHeight="1" thickBot="1" x14ac:dyDescent="0.4">
      <c r="A53" s="201" t="s">
        <v>110</v>
      </c>
      <c r="B53" s="202"/>
      <c r="C53" s="203"/>
      <c r="D53" s="204">
        <v>739.12155800000005</v>
      </c>
      <c r="E53" s="204">
        <v>741.90709800000002</v>
      </c>
      <c r="F53" s="204">
        <v>62.284000000000006</v>
      </c>
      <c r="G53" s="204">
        <v>45.610810000000001</v>
      </c>
      <c r="H53" s="204">
        <v>804.19109800000012</v>
      </c>
      <c r="I53" s="204">
        <v>849.80190800000003</v>
      </c>
      <c r="J53" s="205">
        <v>913.83509000000015</v>
      </c>
      <c r="K53" s="206">
        <v>109.64399200000001</v>
      </c>
      <c r="L53" s="207">
        <v>0.13634071835995379</v>
      </c>
      <c r="M53" s="154"/>
      <c r="N53" s="154"/>
      <c r="O53" s="154"/>
      <c r="P53" s="154"/>
      <c r="Q53" s="155"/>
      <c r="R53" s="155"/>
      <c r="S53" s="155"/>
      <c r="T53" s="155"/>
      <c r="U53" s="155"/>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row>
    <row r="54" spans="1:83" ht="15.45" customHeight="1" thickBot="1" x14ac:dyDescent="0.4">
      <c r="A54" s="208" t="s">
        <v>111</v>
      </c>
      <c r="B54" s="209"/>
      <c r="C54" s="209"/>
      <c r="D54" s="210">
        <v>1370.86673</v>
      </c>
      <c r="E54" s="210">
        <v>1428.6685080000002</v>
      </c>
      <c r="F54" s="210">
        <v>130.61880000000002</v>
      </c>
      <c r="G54" s="210">
        <v>48.610810000000001</v>
      </c>
      <c r="H54" s="210">
        <v>1559.2873079999999</v>
      </c>
      <c r="I54" s="210">
        <v>1607.8981180000001</v>
      </c>
      <c r="J54" s="211">
        <v>1805.1687450000002</v>
      </c>
      <c r="K54" s="212">
        <v>245.88143700000001</v>
      </c>
      <c r="L54" s="213">
        <v>0.15768834629673009</v>
      </c>
      <c r="N54" s="214"/>
      <c r="O54" s="214"/>
      <c r="P54" s="214"/>
      <c r="Q54" s="155"/>
      <c r="R54" s="155"/>
      <c r="S54" s="155"/>
      <c r="T54" s="155"/>
      <c r="U54" s="155"/>
    </row>
    <row r="55" spans="1:83" ht="14.7" customHeight="1" x14ac:dyDescent="0.35">
      <c r="A55" s="504" t="s">
        <v>94</v>
      </c>
      <c r="B55" s="504"/>
      <c r="C55" s="504"/>
      <c r="D55" s="504"/>
      <c r="E55" s="504"/>
      <c r="F55" s="504"/>
      <c r="G55" s="504"/>
      <c r="H55" s="504"/>
      <c r="I55" s="504"/>
      <c r="J55" s="504"/>
      <c r="K55" s="504"/>
      <c r="Q55" s="155"/>
      <c r="R55" s="155"/>
      <c r="S55" s="155"/>
      <c r="T55" s="155"/>
      <c r="U55" s="155"/>
    </row>
    <row r="56" spans="1:83" ht="14.7" customHeight="1" x14ac:dyDescent="0.35">
      <c r="A56" s="504" t="s">
        <v>112</v>
      </c>
      <c r="B56" s="504"/>
      <c r="C56" s="504"/>
      <c r="D56" s="504"/>
      <c r="E56" s="504"/>
      <c r="F56" s="504"/>
      <c r="G56" s="504"/>
      <c r="H56" s="504"/>
      <c r="I56" s="504"/>
      <c r="J56" s="504"/>
      <c r="K56" s="504"/>
      <c r="Q56" s="155"/>
      <c r="R56" s="155"/>
      <c r="S56" s="155"/>
      <c r="T56" s="155"/>
      <c r="U56" s="155"/>
    </row>
    <row r="57" spans="1:83" ht="17.7" customHeight="1" x14ac:dyDescent="0.35">
      <c r="A57" s="154"/>
      <c r="L57" s="215"/>
      <c r="M57" s="215"/>
      <c r="N57" s="215"/>
      <c r="O57" s="215"/>
      <c r="P57" s="215"/>
      <c r="Q57" s="215"/>
      <c r="R57" s="215"/>
      <c r="S57" s="215"/>
      <c r="T57" s="215"/>
      <c r="U57" s="215"/>
      <c r="V57" s="215"/>
      <c r="W57" s="215"/>
      <c r="X57" s="215"/>
      <c r="Y57" s="215"/>
      <c r="Z57" s="215"/>
      <c r="AA57" s="215"/>
    </row>
    <row r="58" spans="1:83" x14ac:dyDescent="0.35">
      <c r="A58" s="504" t="s">
        <v>94</v>
      </c>
      <c r="B58" s="504"/>
      <c r="C58" s="504"/>
      <c r="D58" s="504"/>
      <c r="E58" s="504"/>
      <c r="F58" s="504"/>
      <c r="G58" s="504"/>
      <c r="H58" s="504"/>
      <c r="I58" s="504"/>
      <c r="J58" s="504"/>
      <c r="K58" s="504"/>
      <c r="L58" s="215"/>
      <c r="M58" s="215"/>
      <c r="N58" s="215"/>
      <c r="O58" s="215"/>
      <c r="P58" s="215"/>
      <c r="Q58" s="215"/>
      <c r="R58" s="215"/>
      <c r="S58" s="215"/>
      <c r="T58" s="215"/>
      <c r="U58" s="215"/>
      <c r="V58" s="215"/>
      <c r="W58" s="215"/>
      <c r="X58" s="215"/>
      <c r="Y58" s="215"/>
      <c r="Z58" s="215"/>
      <c r="AA58" s="215"/>
    </row>
    <row r="59" spans="1:83" x14ac:dyDescent="0.35">
      <c r="A59" s="504" t="s">
        <v>95</v>
      </c>
      <c r="B59" s="504"/>
      <c r="C59" s="504"/>
      <c r="D59" s="504"/>
      <c r="E59" s="504"/>
      <c r="F59" s="504"/>
      <c r="G59" s="504"/>
      <c r="H59" s="504"/>
      <c r="I59" s="504"/>
      <c r="J59" s="504"/>
      <c r="K59" s="504"/>
      <c r="L59" s="215"/>
      <c r="M59" s="215"/>
      <c r="N59" s="215"/>
      <c r="O59" s="215"/>
      <c r="P59" s="215"/>
      <c r="Q59" s="215"/>
      <c r="R59" s="215"/>
      <c r="S59" s="215"/>
      <c r="T59" s="215"/>
      <c r="U59" s="215"/>
      <c r="V59" s="215"/>
      <c r="W59" s="215"/>
      <c r="X59" s="215"/>
      <c r="Y59" s="215"/>
      <c r="Z59" s="215"/>
      <c r="AA59" s="215"/>
    </row>
    <row r="60" spans="1:83" x14ac:dyDescent="0.35">
      <c r="A60" s="504" t="s">
        <v>96</v>
      </c>
      <c r="B60" s="504"/>
      <c r="C60" s="504"/>
      <c r="D60" s="504"/>
      <c r="E60" s="504"/>
      <c r="F60" s="504"/>
      <c r="G60" s="504"/>
      <c r="H60" s="504"/>
      <c r="I60" s="504"/>
      <c r="J60" s="504"/>
      <c r="K60" s="504"/>
      <c r="L60" s="215"/>
      <c r="M60" s="215"/>
      <c r="N60" s="215"/>
      <c r="O60" s="215"/>
      <c r="P60" s="215"/>
      <c r="Q60" s="215"/>
      <c r="R60" s="215"/>
      <c r="S60" s="215"/>
      <c r="T60" s="215"/>
      <c r="U60" s="215"/>
      <c r="V60" s="215"/>
      <c r="W60" s="215"/>
      <c r="X60" s="215"/>
      <c r="Y60" s="215"/>
      <c r="Z60" s="215"/>
      <c r="AA60" s="215"/>
    </row>
    <row r="61" spans="1:83" x14ac:dyDescent="0.35">
      <c r="A61" s="504" t="s">
        <v>97</v>
      </c>
      <c r="B61" s="504"/>
      <c r="C61" s="504"/>
      <c r="D61" s="504"/>
      <c r="E61" s="504"/>
      <c r="F61" s="504"/>
      <c r="G61" s="504"/>
      <c r="H61" s="504"/>
      <c r="I61" s="504"/>
      <c r="J61" s="504"/>
      <c r="K61" s="504"/>
      <c r="L61" s="215"/>
      <c r="M61" s="215"/>
      <c r="N61" s="215"/>
      <c r="O61" s="215"/>
      <c r="P61" s="215"/>
      <c r="Q61" s="215"/>
      <c r="R61" s="215"/>
      <c r="S61" s="215"/>
      <c r="T61" s="215"/>
      <c r="U61" s="215"/>
      <c r="V61" s="215"/>
      <c r="W61" s="215"/>
      <c r="X61" s="215"/>
      <c r="Y61" s="215"/>
      <c r="Z61" s="215"/>
      <c r="AA61" s="215"/>
    </row>
    <row r="62" spans="1:83" s="154" customFormat="1" x14ac:dyDescent="0.35">
      <c r="L62" s="215"/>
      <c r="M62" s="215"/>
      <c r="N62" s="215"/>
      <c r="O62" s="215"/>
      <c r="P62" s="215"/>
      <c r="Q62" s="215"/>
      <c r="R62" s="215"/>
      <c r="S62" s="215"/>
      <c r="T62" s="215"/>
      <c r="U62" s="215"/>
      <c r="V62" s="215"/>
      <c r="W62" s="215"/>
      <c r="X62" s="215"/>
      <c r="Y62" s="215"/>
      <c r="Z62" s="215"/>
      <c r="AA62" s="215"/>
    </row>
    <row r="63" spans="1:83" s="154" customFormat="1" x14ac:dyDescent="0.35">
      <c r="L63" s="215"/>
      <c r="M63" s="215"/>
      <c r="N63" s="215"/>
      <c r="O63" s="215"/>
      <c r="P63" s="215"/>
      <c r="Q63" s="215"/>
      <c r="R63" s="215"/>
      <c r="S63" s="215"/>
      <c r="T63" s="215"/>
      <c r="U63" s="215"/>
      <c r="V63" s="215"/>
      <c r="W63" s="215"/>
      <c r="X63" s="215"/>
      <c r="Y63" s="215"/>
      <c r="Z63" s="215"/>
      <c r="AA63" s="215"/>
    </row>
    <row r="64" spans="1:83" s="154" customFormat="1" x14ac:dyDescent="0.35">
      <c r="L64" s="215"/>
      <c r="M64" s="215"/>
      <c r="N64" s="215"/>
      <c r="O64" s="215"/>
      <c r="P64" s="215"/>
      <c r="Q64" s="215"/>
      <c r="R64" s="215"/>
      <c r="S64" s="215"/>
      <c r="T64" s="215"/>
      <c r="U64" s="215"/>
      <c r="V64" s="215"/>
      <c r="W64" s="215"/>
      <c r="X64" s="215"/>
      <c r="Y64" s="215"/>
      <c r="Z64" s="215"/>
      <c r="AA64" s="215"/>
    </row>
    <row r="65" spans="12:27" s="154" customFormat="1" x14ac:dyDescent="0.35">
      <c r="L65" s="215"/>
      <c r="M65" s="215"/>
      <c r="N65" s="215"/>
      <c r="O65" s="215"/>
      <c r="P65" s="215"/>
      <c r="Q65" s="215"/>
      <c r="R65" s="215"/>
      <c r="S65" s="215"/>
      <c r="T65" s="215"/>
      <c r="U65" s="215"/>
      <c r="V65" s="215"/>
      <c r="W65" s="215"/>
      <c r="X65" s="215"/>
      <c r="Y65" s="215"/>
      <c r="Z65" s="215"/>
      <c r="AA65" s="215"/>
    </row>
    <row r="66" spans="12:27" s="154" customFormat="1" x14ac:dyDescent="0.35">
      <c r="L66" s="215"/>
      <c r="M66" s="215"/>
      <c r="N66" s="215"/>
      <c r="O66" s="215"/>
      <c r="P66" s="215"/>
      <c r="Q66" s="215"/>
      <c r="R66" s="215"/>
      <c r="S66" s="215"/>
      <c r="T66" s="215"/>
      <c r="U66" s="215"/>
      <c r="V66" s="215"/>
      <c r="W66" s="215"/>
      <c r="X66" s="215"/>
      <c r="Y66" s="215"/>
      <c r="Z66" s="215"/>
      <c r="AA66" s="215"/>
    </row>
    <row r="67" spans="12:27" s="154" customFormat="1" x14ac:dyDescent="0.35">
      <c r="L67" s="215"/>
      <c r="M67" s="215"/>
      <c r="N67" s="215"/>
      <c r="O67" s="215"/>
      <c r="P67" s="215"/>
      <c r="Q67" s="215"/>
      <c r="R67" s="215"/>
      <c r="S67" s="215"/>
      <c r="T67" s="215"/>
      <c r="U67" s="215"/>
      <c r="V67" s="215"/>
      <c r="W67" s="215"/>
      <c r="X67" s="215"/>
      <c r="Y67" s="215"/>
      <c r="Z67" s="215"/>
      <c r="AA67" s="215"/>
    </row>
    <row r="68" spans="12:27" s="154" customFormat="1" x14ac:dyDescent="0.35">
      <c r="L68" s="215"/>
      <c r="M68" s="215"/>
      <c r="N68" s="215"/>
      <c r="O68" s="215"/>
      <c r="P68" s="215"/>
      <c r="Q68" s="215"/>
      <c r="R68" s="215"/>
      <c r="S68" s="215"/>
      <c r="T68" s="215"/>
      <c r="U68" s="215"/>
      <c r="V68" s="215"/>
      <c r="W68" s="215"/>
      <c r="X68" s="215"/>
      <c r="Y68" s="215"/>
      <c r="Z68" s="215"/>
      <c r="AA68" s="215"/>
    </row>
    <row r="69" spans="12:27" s="154" customFormat="1" x14ac:dyDescent="0.35">
      <c r="L69" s="215"/>
      <c r="M69" s="215"/>
      <c r="N69" s="215"/>
      <c r="O69" s="215"/>
      <c r="P69" s="215"/>
      <c r="Q69" s="215"/>
      <c r="R69" s="215"/>
      <c r="S69" s="215"/>
      <c r="T69" s="215"/>
      <c r="U69" s="215"/>
      <c r="V69" s="215"/>
      <c r="W69" s="215"/>
      <c r="X69" s="215"/>
      <c r="Y69" s="215"/>
      <c r="Z69" s="215"/>
      <c r="AA69" s="215"/>
    </row>
    <row r="70" spans="12:27" s="154" customFormat="1" x14ac:dyDescent="0.35">
      <c r="L70" s="215"/>
      <c r="M70" s="215"/>
      <c r="N70" s="215"/>
      <c r="O70" s="215"/>
      <c r="P70" s="215"/>
      <c r="Q70" s="215"/>
      <c r="R70" s="215"/>
      <c r="S70" s="215"/>
      <c r="T70" s="215"/>
      <c r="U70" s="215"/>
      <c r="V70" s="215"/>
      <c r="W70" s="215"/>
      <c r="X70" s="215"/>
      <c r="Y70" s="215"/>
      <c r="Z70" s="215"/>
      <c r="AA70" s="215"/>
    </row>
    <row r="71" spans="12:27" s="154" customFormat="1" x14ac:dyDescent="0.35">
      <c r="L71" s="215"/>
      <c r="M71" s="215"/>
      <c r="N71" s="215"/>
      <c r="O71" s="215"/>
      <c r="P71" s="215"/>
      <c r="Q71" s="215"/>
      <c r="R71" s="215"/>
      <c r="S71" s="215"/>
      <c r="T71" s="215"/>
      <c r="U71" s="215"/>
      <c r="V71" s="215"/>
      <c r="W71" s="215"/>
      <c r="X71" s="215"/>
      <c r="Y71" s="215"/>
      <c r="Z71" s="215"/>
      <c r="AA71" s="215"/>
    </row>
    <row r="72" spans="12:27" s="154" customFormat="1" x14ac:dyDescent="0.35">
      <c r="L72" s="215"/>
      <c r="M72" s="215"/>
      <c r="N72" s="215"/>
      <c r="O72" s="215"/>
      <c r="P72" s="215"/>
      <c r="Q72" s="215"/>
      <c r="R72" s="215"/>
      <c r="S72" s="215"/>
      <c r="T72" s="215"/>
      <c r="U72" s="215"/>
      <c r="V72" s="215"/>
      <c r="W72" s="215"/>
      <c r="X72" s="215"/>
      <c r="Y72" s="215"/>
      <c r="Z72" s="215"/>
      <c r="AA72" s="215"/>
    </row>
    <row r="73" spans="12:27" s="154" customFormat="1" x14ac:dyDescent="0.35">
      <c r="L73" s="215"/>
      <c r="M73" s="215"/>
      <c r="N73" s="215"/>
      <c r="O73" s="215"/>
      <c r="P73" s="215"/>
      <c r="Q73" s="215"/>
      <c r="R73" s="215"/>
      <c r="S73" s="215"/>
      <c r="T73" s="215"/>
      <c r="U73" s="215"/>
      <c r="V73" s="215"/>
      <c r="W73" s="215"/>
      <c r="X73" s="215"/>
      <c r="Y73" s="215"/>
      <c r="Z73" s="215"/>
      <c r="AA73" s="215"/>
    </row>
    <row r="74" spans="12:27" s="154" customFormat="1" x14ac:dyDescent="0.35">
      <c r="L74" s="215"/>
      <c r="M74" s="215"/>
      <c r="N74" s="215"/>
      <c r="O74" s="215"/>
      <c r="P74" s="215"/>
      <c r="Q74" s="215"/>
      <c r="R74" s="215"/>
      <c r="S74" s="215"/>
      <c r="T74" s="215"/>
      <c r="U74" s="215"/>
      <c r="V74" s="215"/>
      <c r="W74" s="215"/>
      <c r="X74" s="215"/>
      <c r="Y74" s="215"/>
      <c r="Z74" s="215"/>
      <c r="AA74" s="215"/>
    </row>
    <row r="75" spans="12:27" s="154" customFormat="1" x14ac:dyDescent="0.35">
      <c r="L75" s="215"/>
      <c r="M75" s="215"/>
      <c r="N75" s="215"/>
      <c r="O75" s="215"/>
      <c r="P75" s="215"/>
      <c r="Q75" s="215"/>
      <c r="R75" s="215"/>
      <c r="S75" s="215"/>
      <c r="T75" s="215"/>
      <c r="U75" s="215"/>
      <c r="V75" s="215"/>
      <c r="W75" s="215"/>
      <c r="X75" s="215"/>
      <c r="Y75" s="215"/>
      <c r="Z75" s="215"/>
      <c r="AA75" s="215"/>
    </row>
    <row r="76" spans="12:27" s="154" customFormat="1" x14ac:dyDescent="0.35">
      <c r="L76" s="215"/>
      <c r="M76" s="215"/>
      <c r="N76" s="215"/>
      <c r="O76" s="215"/>
      <c r="P76" s="215"/>
      <c r="Q76" s="215"/>
      <c r="R76" s="215"/>
      <c r="S76" s="215"/>
      <c r="T76" s="215"/>
      <c r="U76" s="215"/>
      <c r="V76" s="215"/>
      <c r="W76" s="215"/>
      <c r="X76" s="215"/>
      <c r="Y76" s="215"/>
      <c r="Z76" s="215"/>
      <c r="AA76" s="215"/>
    </row>
    <row r="77" spans="12:27" s="154" customFormat="1" x14ac:dyDescent="0.35">
      <c r="L77" s="215"/>
      <c r="M77" s="215"/>
      <c r="N77" s="215"/>
      <c r="O77" s="215"/>
      <c r="P77" s="215"/>
      <c r="Q77" s="215"/>
      <c r="R77" s="215"/>
      <c r="S77" s="215"/>
      <c r="T77" s="215"/>
      <c r="U77" s="215"/>
      <c r="V77" s="215"/>
      <c r="W77" s="215"/>
      <c r="X77" s="215"/>
      <c r="Y77" s="215"/>
      <c r="Z77" s="215"/>
      <c r="AA77" s="215"/>
    </row>
    <row r="78" spans="12:27" s="154" customFormat="1" x14ac:dyDescent="0.35">
      <c r="L78" s="215"/>
      <c r="M78" s="215"/>
      <c r="N78" s="215"/>
      <c r="O78" s="215"/>
      <c r="P78" s="215"/>
      <c r="Q78" s="215"/>
      <c r="R78" s="215"/>
      <c r="S78" s="215"/>
      <c r="T78" s="215"/>
      <c r="U78" s="215"/>
      <c r="V78" s="215"/>
      <c r="W78" s="215"/>
      <c r="X78" s="215"/>
      <c r="Y78" s="215"/>
      <c r="Z78" s="215"/>
      <c r="AA78" s="215"/>
    </row>
    <row r="79" spans="12:27" s="154" customFormat="1" x14ac:dyDescent="0.35">
      <c r="L79" s="215"/>
      <c r="M79" s="215"/>
      <c r="N79" s="215"/>
      <c r="O79" s="215"/>
      <c r="P79" s="215"/>
      <c r="Q79" s="215"/>
      <c r="R79" s="215"/>
      <c r="S79" s="215"/>
      <c r="T79" s="215"/>
      <c r="U79" s="215"/>
      <c r="V79" s="215"/>
      <c r="W79" s="215"/>
      <c r="X79" s="215"/>
      <c r="Y79" s="215"/>
      <c r="Z79" s="215"/>
      <c r="AA79" s="215"/>
    </row>
    <row r="80" spans="12:27" s="154" customFormat="1" x14ac:dyDescent="0.35">
      <c r="L80" s="215"/>
      <c r="M80" s="215"/>
      <c r="N80" s="215"/>
      <c r="O80" s="215"/>
      <c r="P80" s="215"/>
      <c r="Q80" s="215"/>
      <c r="R80" s="215"/>
      <c r="S80" s="215"/>
      <c r="T80" s="215"/>
      <c r="U80" s="215"/>
      <c r="V80" s="215"/>
      <c r="W80" s="215"/>
      <c r="X80" s="215"/>
      <c r="Y80" s="215"/>
      <c r="Z80" s="215"/>
      <c r="AA80" s="215"/>
    </row>
    <row r="81" spans="12:27" s="154" customFormat="1" x14ac:dyDescent="0.35">
      <c r="L81" s="215"/>
      <c r="M81" s="215"/>
      <c r="N81" s="215"/>
      <c r="O81" s="215"/>
      <c r="P81" s="215"/>
      <c r="Q81" s="215"/>
      <c r="R81" s="215"/>
      <c r="S81" s="215"/>
      <c r="T81" s="215"/>
      <c r="U81" s="215"/>
      <c r="V81" s="215"/>
      <c r="W81" s="215"/>
      <c r="X81" s="215"/>
      <c r="Y81" s="215"/>
      <c r="Z81" s="215"/>
      <c r="AA81" s="215"/>
    </row>
    <row r="82" spans="12:27" s="154" customFormat="1" x14ac:dyDescent="0.35">
      <c r="L82" s="215"/>
      <c r="M82" s="215"/>
      <c r="N82" s="215"/>
      <c r="O82" s="215"/>
      <c r="P82" s="215"/>
      <c r="Q82" s="215"/>
      <c r="R82" s="215"/>
      <c r="S82" s="215"/>
      <c r="T82" s="215"/>
      <c r="U82" s="215"/>
      <c r="V82" s="215"/>
      <c r="W82" s="215"/>
      <c r="X82" s="215"/>
      <c r="Y82" s="215"/>
      <c r="Z82" s="215"/>
      <c r="AA82" s="215"/>
    </row>
    <row r="83" spans="12:27" s="154" customFormat="1" x14ac:dyDescent="0.35">
      <c r="L83" s="215"/>
      <c r="M83" s="215"/>
      <c r="N83" s="215"/>
      <c r="O83" s="215"/>
      <c r="P83" s="215"/>
      <c r="Q83" s="215"/>
      <c r="R83" s="215"/>
      <c r="S83" s="215"/>
      <c r="T83" s="215"/>
      <c r="U83" s="215"/>
      <c r="V83" s="215"/>
      <c r="W83" s="215"/>
      <c r="X83" s="215"/>
      <c r="Y83" s="215"/>
      <c r="Z83" s="215"/>
      <c r="AA83" s="215"/>
    </row>
    <row r="84" spans="12:27" s="154" customFormat="1" x14ac:dyDescent="0.35">
      <c r="L84" s="215"/>
      <c r="M84" s="215"/>
      <c r="N84" s="215"/>
      <c r="O84" s="215"/>
      <c r="P84" s="215"/>
      <c r="Q84" s="215"/>
      <c r="R84" s="215"/>
      <c r="S84" s="215"/>
      <c r="T84" s="215"/>
      <c r="U84" s="215"/>
      <c r="V84" s="215"/>
      <c r="W84" s="215"/>
      <c r="X84" s="215"/>
      <c r="Y84" s="215"/>
      <c r="Z84" s="215"/>
      <c r="AA84" s="215"/>
    </row>
    <row r="85" spans="12:27" s="154" customFormat="1" x14ac:dyDescent="0.35">
      <c r="L85" s="215"/>
      <c r="M85" s="215"/>
      <c r="N85" s="215"/>
      <c r="O85" s="215"/>
      <c r="P85" s="215"/>
      <c r="Q85" s="215"/>
      <c r="R85" s="215"/>
      <c r="S85" s="215"/>
      <c r="T85" s="215"/>
      <c r="U85" s="215"/>
      <c r="V85" s="215"/>
      <c r="W85" s="215"/>
      <c r="X85" s="215"/>
      <c r="Y85" s="215"/>
      <c r="Z85" s="215"/>
      <c r="AA85" s="215"/>
    </row>
    <row r="86" spans="12:27" s="154" customFormat="1" x14ac:dyDescent="0.35">
      <c r="L86" s="215"/>
      <c r="M86" s="215"/>
      <c r="N86" s="215"/>
      <c r="O86" s="215"/>
      <c r="P86" s="215"/>
      <c r="Q86" s="215"/>
      <c r="R86" s="215"/>
      <c r="S86" s="215"/>
      <c r="T86" s="215"/>
      <c r="U86" s="215"/>
      <c r="V86" s="215"/>
      <c r="W86" s="215"/>
      <c r="X86" s="215"/>
      <c r="Y86" s="215"/>
      <c r="Z86" s="215"/>
      <c r="AA86" s="215"/>
    </row>
    <row r="87" spans="12:27" s="154" customFormat="1" x14ac:dyDescent="0.35">
      <c r="L87" s="215"/>
      <c r="M87" s="215"/>
      <c r="N87" s="215"/>
      <c r="O87" s="215"/>
      <c r="P87" s="215"/>
      <c r="Q87" s="215"/>
      <c r="R87" s="215"/>
      <c r="S87" s="215"/>
      <c r="T87" s="215"/>
      <c r="U87" s="215"/>
      <c r="V87" s="215"/>
      <c r="W87" s="215"/>
      <c r="X87" s="215"/>
      <c r="Y87" s="215"/>
      <c r="Z87" s="215"/>
      <c r="AA87" s="215"/>
    </row>
    <row r="88" spans="12:27" s="154" customFormat="1" x14ac:dyDescent="0.35">
      <c r="L88" s="215"/>
      <c r="M88" s="215"/>
      <c r="N88" s="215"/>
      <c r="O88" s="215"/>
      <c r="P88" s="215"/>
      <c r="Q88" s="215"/>
      <c r="R88" s="215"/>
      <c r="S88" s="215"/>
      <c r="T88" s="215"/>
      <c r="U88" s="215"/>
      <c r="V88" s="215"/>
      <c r="W88" s="215"/>
      <c r="X88" s="215"/>
      <c r="Y88" s="215"/>
      <c r="Z88" s="215"/>
      <c r="AA88" s="215"/>
    </row>
    <row r="89" spans="12:27" s="154" customFormat="1" x14ac:dyDescent="0.35">
      <c r="L89" s="215"/>
      <c r="M89" s="215"/>
      <c r="N89" s="215"/>
      <c r="O89" s="215"/>
      <c r="P89" s="215"/>
      <c r="Q89" s="215"/>
      <c r="R89" s="215"/>
      <c r="S89" s="215"/>
      <c r="T89" s="215"/>
      <c r="U89" s="215"/>
      <c r="V89" s="215"/>
      <c r="W89" s="215"/>
      <c r="X89" s="215"/>
      <c r="Y89" s="215"/>
      <c r="Z89" s="215"/>
      <c r="AA89" s="215"/>
    </row>
    <row r="90" spans="12:27" s="154" customFormat="1" x14ac:dyDescent="0.35">
      <c r="L90" s="215"/>
      <c r="M90" s="215"/>
      <c r="N90" s="215"/>
      <c r="O90" s="215"/>
      <c r="P90" s="215"/>
      <c r="Q90" s="215"/>
      <c r="R90" s="215"/>
      <c r="S90" s="215"/>
      <c r="T90" s="215"/>
      <c r="U90" s="215"/>
      <c r="V90" s="215"/>
      <c r="W90" s="215"/>
      <c r="X90" s="215"/>
      <c r="Y90" s="215"/>
      <c r="Z90" s="215"/>
      <c r="AA90" s="215"/>
    </row>
    <row r="91" spans="12:27" s="154" customFormat="1" x14ac:dyDescent="0.35">
      <c r="L91" s="215"/>
      <c r="M91" s="215"/>
      <c r="N91" s="215"/>
      <c r="O91" s="215"/>
      <c r="P91" s="215"/>
      <c r="Q91" s="215"/>
      <c r="R91" s="215"/>
      <c r="S91" s="215"/>
      <c r="T91" s="215"/>
      <c r="U91" s="215"/>
      <c r="V91" s="215"/>
      <c r="W91" s="215"/>
      <c r="X91" s="215"/>
      <c r="Y91" s="215"/>
      <c r="Z91" s="215"/>
      <c r="AA91" s="215"/>
    </row>
    <row r="92" spans="12:27" s="154" customFormat="1" x14ac:dyDescent="0.35">
      <c r="L92" s="215"/>
      <c r="M92" s="215"/>
      <c r="N92" s="215"/>
      <c r="O92" s="215"/>
      <c r="P92" s="215"/>
      <c r="Q92" s="215"/>
      <c r="R92" s="215"/>
      <c r="S92" s="215"/>
      <c r="T92" s="215"/>
      <c r="U92" s="215"/>
      <c r="V92" s="215"/>
      <c r="W92" s="215"/>
      <c r="X92" s="215"/>
      <c r="Y92" s="215"/>
      <c r="Z92" s="215"/>
      <c r="AA92" s="215"/>
    </row>
  </sheetData>
  <mergeCells count="19">
    <mergeCell ref="A59:K59"/>
    <mergeCell ref="A60:K60"/>
    <mergeCell ref="A61:K61"/>
    <mergeCell ref="A55:K55"/>
    <mergeCell ref="A56:K56"/>
    <mergeCell ref="A58:K58"/>
    <mergeCell ref="A1:L1"/>
    <mergeCell ref="A2:L2"/>
    <mergeCell ref="A3:L3"/>
    <mergeCell ref="I4:I5"/>
    <mergeCell ref="J4:J5"/>
    <mergeCell ref="K4:L4"/>
    <mergeCell ref="B4:B5"/>
    <mergeCell ref="C4:C5"/>
    <mergeCell ref="D4:D5"/>
    <mergeCell ref="E4:E5"/>
    <mergeCell ref="F4:F5"/>
    <mergeCell ref="G4:G5"/>
    <mergeCell ref="H4:H5"/>
  </mergeCells>
  <pageMargins left="0.7" right="0.7" top="0.75" bottom="0.75" header="0.3" footer="0.3"/>
  <pageSetup orientation="portrait" horizontalDpi="1200" verticalDpi="1200" r:id="rId1"/>
  <headerFooter differentFirst="1">
    <oddHeader xml:space="preserve">&amp;C
</oddHeader>
    <oddFooter>&amp;L  </oddFooter>
    <firstHeader xml:space="preserve">&amp;C
</firstHeader>
    <firstFooter>&amp;L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NSF BP Portfolio</vt:lpstr>
      <vt:lpstr>BP Table for Document-don't use</vt:lpstr>
      <vt:lpstr>BP Table-do not use</vt:lpstr>
      <vt:lpstr>BP Table for Doc - original</vt:lpstr>
      <vt:lpstr>BP - Still_old</vt:lpstr>
      <vt:lpstr>'NSF BP Portfolio'!Print_Area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PROGRAMS TO BROADEN PARTICIPATION</dc:title>
  <dc:creator>NSF CFO</dc:creator>
  <cp:keywords>NSF PROGRAMS TO BROADEN PARTICIPATION</cp:keywords>
  <cp:lastModifiedBy>Gary Luethke - VSG</cp:lastModifiedBy>
  <cp:lastPrinted>2024-03-12T01:45:37Z</cp:lastPrinted>
  <dcterms:created xsi:type="dcterms:W3CDTF">2021-09-09T18:31:35Z</dcterms:created>
  <dcterms:modified xsi:type="dcterms:W3CDTF">2024-04-06T14:03:56Z</dcterms:modified>
  <cp:category>NSF PROGRAMS TO BROADEN PARTICIPATION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db147485-9ebc-4bd4-bba2-ddd859c49155</vt:lpwstr>
  </property>
  <property fmtid="{D5CDD505-2E9C-101B-9397-08002B2CF9AE}" pid="3" name="VM">
    <vt:lpwstr>Yes</vt:lpwstr>
  </property>
  <property fmtid="{D5CDD505-2E9C-101B-9397-08002B2CF9AE}" pid="4" name="ContainsCUI">
    <vt:lpwstr>No</vt:lpwstr>
  </property>
</Properties>
</file>