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7" documentId="13_ncr:1_{501DB0BC-6D2B-4062-B1E4-E228D6C57440}" xr6:coauthVersionLast="47" xr6:coauthVersionMax="47" xr10:uidLastSave="{9550D9FF-99D9-40CD-96EE-E2676E7DFAC2}"/>
  <bookViews>
    <workbookView xWindow="-108" yWindow="-108" windowWidth="23256" windowHeight="12576" xr2:uid="{7FB81CC4-7304-4C3E-8025-F92F2D46FEF9}"/>
  </bookViews>
  <sheets>
    <sheet name="Sheet1" sheetId="1" r:id="rId1"/>
  </sheets>
  <definedNames>
    <definedName name="_xlnm.Print_Area" localSheetId="0">Sheet1!$A$1:$G$37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16" i="1"/>
  <c r="C12" i="1"/>
  <c r="E19" i="1"/>
  <c r="E12" i="1"/>
  <c r="E9" i="1"/>
  <c r="C19" i="1"/>
  <c r="C9" i="1"/>
  <c r="C27" i="1" l="1"/>
  <c r="C29" i="1" s="1"/>
  <c r="F9" i="1"/>
  <c r="E27" i="1"/>
  <c r="E29" i="1" s="1"/>
  <c r="F8" i="1"/>
  <c r="G8" i="1" s="1"/>
  <c r="F14" i="1"/>
  <c r="G14" i="1" s="1"/>
  <c r="F28" i="1"/>
  <c r="G28" i="1" s="1"/>
  <c r="F13" i="1"/>
  <c r="G13" i="1" s="1"/>
  <c r="D9" i="1"/>
  <c r="F21" i="1"/>
  <c r="G21" i="1" s="1"/>
  <c r="F23" i="1"/>
  <c r="G23" i="1" s="1"/>
  <c r="F22" i="1"/>
  <c r="G22" i="1" s="1"/>
  <c r="F24" i="1"/>
  <c r="G24" i="1" s="1"/>
  <c r="D19" i="1"/>
  <c r="D12" i="1"/>
  <c r="F15" i="1"/>
  <c r="G15" i="1" s="1"/>
  <c r="F16" i="1"/>
  <c r="G16" i="1" s="1"/>
  <c r="F20" i="1"/>
  <c r="G20" i="1" s="1"/>
  <c r="F26" i="1"/>
  <c r="G26" i="1" s="1"/>
  <c r="F10" i="1"/>
  <c r="G10" i="1" s="1"/>
  <c r="F18" i="1"/>
  <c r="G18" i="1" s="1"/>
  <c r="F25" i="1"/>
  <c r="G25" i="1" s="1"/>
  <c r="F17" i="1"/>
  <c r="G17" i="1" s="1"/>
  <c r="F11" i="1"/>
  <c r="G11" i="1" s="1"/>
  <c r="D27" i="1" l="1"/>
  <c r="D29" i="1" s="1"/>
  <c r="F12" i="1"/>
  <c r="G12" i="1" s="1"/>
  <c r="F19" i="1"/>
  <c r="G19" i="1" s="1"/>
  <c r="G9" i="1"/>
  <c r="F27" i="1" l="1"/>
  <c r="G27" i="1" s="1"/>
  <c r="F29" i="1" l="1"/>
  <c r="G29" i="1" s="1"/>
</calcChain>
</file>

<file path=xl/sharedStrings.xml><?xml version="1.0" encoding="utf-8"?>
<sst xmlns="http://schemas.openxmlformats.org/spreadsheetml/2006/main" count="41" uniqueCount="41">
  <si>
    <t>NATIONAL SCIENCE FOUNDATION</t>
  </si>
  <si>
    <t>RESEARCH INFRASTRUCTURE SUMMARY</t>
  </si>
  <si>
    <t>(Dollars in Millions)</t>
  </si>
  <si>
    <t>FY 2025
Request</t>
  </si>
  <si>
    <t>Amount</t>
  </si>
  <si>
    <t>Percent</t>
  </si>
  <si>
    <t>Major Research Facilities Construction Investments</t>
  </si>
  <si>
    <t xml:space="preserve">MREFC Mid-scale Research Infrastructure </t>
  </si>
  <si>
    <t>Directorate Midscale Research Infrastructure Programs</t>
  </si>
  <si>
    <t>BIO</t>
  </si>
  <si>
    <t>CISE</t>
  </si>
  <si>
    <t>GEO</t>
  </si>
  <si>
    <t>MPS</t>
  </si>
  <si>
    <t>SBE</t>
  </si>
  <si>
    <t>OPP</t>
  </si>
  <si>
    <t>Subtotal, Research Infrastructure Support</t>
  </si>
  <si>
    <t>Research Infrastructure Stewardship Offset</t>
  </si>
  <si>
    <t>RESEARCH INFRASTRUCTURE TOTAL</t>
  </si>
  <si>
    <t>FY 2025 BUDGET REQUEST TO CONGRESS</t>
  </si>
  <si>
    <t>FY 2024
(TBD)</t>
  </si>
  <si>
    <t>Change over</t>
  </si>
  <si>
    <r>
      <t>Operations and Maintenance of Major Facilities</t>
    </r>
    <r>
      <rPr>
        <b/>
        <vertAlign val="superscript"/>
        <sz val="10"/>
        <color theme="1"/>
        <rFont val="Open Sans"/>
      </rPr>
      <t>1</t>
    </r>
  </si>
  <si>
    <r>
      <t>Construction, Acquisition, and Commissioning (MREFC)</t>
    </r>
    <r>
      <rPr>
        <vertAlign val="superscript"/>
        <sz val="10"/>
        <color theme="1"/>
        <rFont val="Open Sans"/>
      </rPr>
      <t>2</t>
    </r>
  </si>
  <si>
    <r>
      <rPr>
        <vertAlign val="superscript"/>
        <sz val="9"/>
        <color theme="1"/>
        <rFont val="Open Sans"/>
      </rPr>
      <t>1</t>
    </r>
    <r>
      <rPr>
        <sz val="9"/>
        <color theme="1"/>
        <rFont val="Open Sans"/>
      </rPr>
      <t xml:space="preserve"> For facility level detail on operations and maintenance, see the Major Facilities Overview within the NSF-wide investments chapter.</t>
    </r>
  </si>
  <si>
    <r>
      <t>Design Stage Activities</t>
    </r>
    <r>
      <rPr>
        <vertAlign val="superscript"/>
        <sz val="10"/>
        <color theme="1"/>
        <rFont val="Open Sans"/>
      </rPr>
      <t>3</t>
    </r>
  </si>
  <si>
    <r>
      <t>Mid-scale Research Infrastructure</t>
    </r>
    <r>
      <rPr>
        <b/>
        <vertAlign val="superscript"/>
        <sz val="10"/>
        <color theme="1"/>
        <rFont val="Open Sans"/>
      </rPr>
      <t>4</t>
    </r>
  </si>
  <si>
    <r>
      <rPr>
        <vertAlign val="superscript"/>
        <sz val="9"/>
        <color theme="1"/>
        <rFont val="Open Sans"/>
      </rPr>
      <t>4</t>
    </r>
    <r>
      <rPr>
        <sz val="9"/>
        <color theme="1"/>
        <rFont val="Open Sans"/>
      </rPr>
      <t xml:space="preserve"> NSF-wide Mid-scale Research Infrastructure is provided through both the R&amp;RA account (total project cost is less than $20.0 million) and the MREFC account (total project cost is greater than $20.0 million). </t>
    </r>
  </si>
  <si>
    <t>FY 2023
Base
Plan</t>
  </si>
  <si>
    <t>FY 2023 Base Plan</t>
  </si>
  <si>
    <r>
      <rPr>
        <vertAlign val="superscript"/>
        <sz val="9"/>
        <color theme="1"/>
        <rFont val="Open Sans"/>
      </rPr>
      <t>2</t>
    </r>
    <r>
      <rPr>
        <sz val="9"/>
        <color theme="1"/>
        <rFont val="Open Sans"/>
      </rPr>
      <t xml:space="preserve"> Construction, Acquisition, and Commissioning are for implementation support provided through the MREFC account. FY 2025 MREFC funding is included for the Antarctic Infrastructure Recapitalization program, the Leadership Class Computing Facility, and Mid-scale Research Infrastructure (shown on the MREFC Mid-scale RI line below). For more information, refer to the NSF-Wide Investment/Research Infrastructure chapter.</t>
    </r>
  </si>
  <si>
    <r>
      <t>Polar Logistical and Infrastructure Support</t>
    </r>
    <r>
      <rPr>
        <b/>
        <vertAlign val="superscript"/>
        <sz val="10"/>
        <color theme="1"/>
        <rFont val="Open Sans"/>
      </rPr>
      <t>6</t>
    </r>
  </si>
  <si>
    <r>
      <rPr>
        <vertAlign val="superscript"/>
        <sz val="9"/>
        <color theme="1"/>
        <rFont val="Open Sans"/>
      </rPr>
      <t xml:space="preserve">6 </t>
    </r>
    <r>
      <rPr>
        <sz val="9"/>
        <color theme="1"/>
        <rFont val="Open Sans"/>
      </rPr>
      <t>Polar Logistical and Infrastructure Support includes funding for Arctic Logistics; U.S. Antarctic Logistical Support Activities  (USALS); and Polar Environment, Health, and Safety (PEHS).</t>
    </r>
  </si>
  <si>
    <r>
      <rPr>
        <vertAlign val="superscript"/>
        <sz val="9"/>
        <color theme="1"/>
        <rFont val="Open Sans"/>
      </rPr>
      <t>7</t>
    </r>
    <r>
      <rPr>
        <sz val="9"/>
        <color theme="1"/>
        <rFont val="Open Sans"/>
      </rPr>
      <t xml:space="preserve"> Funding for Research Resources includes support for the operation and maintenance of minor facilities, infrastructure and instrumentation, field stations, museum collections, etc.</t>
    </r>
  </si>
  <si>
    <r>
      <t>Research Resources</t>
    </r>
    <r>
      <rPr>
        <b/>
        <vertAlign val="superscript"/>
        <sz val="10"/>
        <color rgb="FF000000"/>
        <rFont val="Open Sans"/>
      </rPr>
      <t>7</t>
    </r>
  </si>
  <si>
    <r>
      <t>Other Research Infrastructure</t>
    </r>
    <r>
      <rPr>
        <b/>
        <vertAlign val="superscript"/>
        <sz val="10"/>
        <color theme="1"/>
        <rFont val="Open Sans"/>
      </rPr>
      <t>8</t>
    </r>
  </si>
  <si>
    <r>
      <t>NSF-wide Mid-scale Research Infrastructure (R&amp;RA)</t>
    </r>
    <r>
      <rPr>
        <vertAlign val="superscript"/>
        <sz val="10"/>
        <rFont val="Open Sans"/>
      </rPr>
      <t>5</t>
    </r>
  </si>
  <si>
    <r>
      <t>Major Research Instrumentation (MRI)</t>
    </r>
    <r>
      <rPr>
        <b/>
        <vertAlign val="superscript"/>
        <sz val="10"/>
        <color theme="1"/>
        <rFont val="Open Sans"/>
      </rPr>
      <t>5</t>
    </r>
  </si>
  <si>
    <r>
      <rPr>
        <vertAlign val="superscript"/>
        <sz val="9"/>
        <color theme="1"/>
        <rFont val="Open Sans"/>
      </rPr>
      <t>5</t>
    </r>
    <r>
      <rPr>
        <sz val="9"/>
        <color theme="1"/>
        <rFont val="Open Sans"/>
      </rPr>
      <t xml:space="preserve"> FY 2023 funding includes one-time funding through the Strategic Initiatives line for targeted investments for Mid-scale RI awards in EPSCoR jurisdictions and MRI awards to Emerging Research Institutions (ERIs).</t>
    </r>
  </si>
  <si>
    <t>CISE Netwrking and Computatnl Resrces Infrastrctre and Srvces (NCRIS)</t>
  </si>
  <si>
    <r>
      <rPr>
        <vertAlign val="superscript"/>
        <sz val="9"/>
        <color theme="1"/>
        <rFont val="Open Sans"/>
      </rPr>
      <t>3</t>
    </r>
    <r>
      <rPr>
        <sz val="9"/>
        <color theme="1"/>
        <rFont val="Open Sans"/>
      </rPr>
      <t xml:space="preserve"> Design Stage Activities include support for potential next generation major facilities. This line reflects FY 2023 planned funding amounts of $12.43 million for the Antarctic Research Vessel (ARV), $3.0 million for the Next Generation Very Large Array (ngVLA), and $15.0 million for Extremely Large Telescopes (ELT), and FY 2025 funding amounts of $22.0 million for the ARV, $7.0 million for the ngVLA, and $17.0 million for ELT.</t>
    </r>
  </si>
  <si>
    <r>
      <rPr>
        <vertAlign val="superscript"/>
        <sz val="9"/>
        <color theme="1"/>
        <rFont val="Open Sans"/>
      </rPr>
      <t xml:space="preserve">8 </t>
    </r>
    <r>
      <rPr>
        <sz val="9"/>
        <color theme="1"/>
        <rFont val="Open Sans"/>
      </rPr>
      <t>Includes funding supporting the full operating capacity of the Center for High Energy X-ray Science (CHEXS), and NSF's ongoing support for Arecibo.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</si>
</sst>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Open Sans"/>
    </font>
    <font>
      <sz val="10"/>
      <name val="Arial"/>
      <family val="2"/>
    </font>
    <font>
      <b/>
      <sz val="10"/>
      <color theme="1"/>
      <name val="Open Sans"/>
    </font>
    <font>
      <b/>
      <sz val="10"/>
      <name val="Open Sans"/>
    </font>
    <font>
      <sz val="10"/>
      <color theme="1"/>
      <name val="Arial"/>
      <family val="2"/>
    </font>
    <font>
      <sz val="10"/>
      <color rgb="FF000000"/>
      <name val="Open Sans"/>
    </font>
    <font>
      <sz val="10"/>
      <name val="Open Sans"/>
    </font>
    <font>
      <b/>
      <sz val="10"/>
      <color indexed="8"/>
      <name val="Open Sans"/>
    </font>
    <font>
      <sz val="10"/>
      <color indexed="8"/>
      <name val="Open Sans"/>
    </font>
    <font>
      <vertAlign val="superscript"/>
      <sz val="10"/>
      <color theme="1"/>
      <name val="Open Sans"/>
    </font>
    <font>
      <b/>
      <vertAlign val="superscript"/>
      <sz val="10"/>
      <color theme="1"/>
      <name val="Open Sans"/>
    </font>
    <font>
      <sz val="9"/>
      <color theme="1"/>
      <name val="Open Sans"/>
    </font>
    <font>
      <vertAlign val="superscript"/>
      <sz val="9"/>
      <color theme="1"/>
      <name val="Open Sans"/>
    </font>
    <font>
      <b/>
      <vertAlign val="superscript"/>
      <sz val="10"/>
      <color rgb="FF000000"/>
      <name val="Open Sans"/>
    </font>
    <font>
      <vertAlign val="superscript"/>
      <sz val="10"/>
      <name val="Open San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64" fontId="4" fillId="0" borderId="5" xfId="1" applyNumberFormat="1" applyFont="1" applyBorder="1" applyAlignment="1" applyProtection="1">
      <alignment vertical="top" readingOrder="1"/>
      <protection locked="0"/>
    </xf>
    <xf numFmtId="0" fontId="9" fillId="0" borderId="4" xfId="3" applyFont="1" applyBorder="1" applyAlignment="1" applyProtection="1">
      <alignment vertical="top" readingOrder="1"/>
      <protection locked="0"/>
    </xf>
    <xf numFmtId="166" fontId="7" fillId="0" borderId="5" xfId="1" applyNumberFormat="1" applyFont="1" applyBorder="1" applyAlignment="1" applyProtection="1">
      <alignment vertical="top" readingOrder="1"/>
      <protection locked="0"/>
    </xf>
    <xf numFmtId="164" fontId="4" fillId="0" borderId="10" xfId="1" applyNumberFormat="1" applyFont="1" applyBorder="1" applyAlignment="1" applyProtection="1">
      <alignment vertical="top" readingOrder="1"/>
      <protection locked="0"/>
    </xf>
    <xf numFmtId="164" fontId="3" fillId="0" borderId="10" xfId="1" applyNumberFormat="1" applyFont="1" applyBorder="1" applyAlignment="1" applyProtection="1">
      <alignment vertical="top" readingOrder="1"/>
      <protection locked="0"/>
    </xf>
    <xf numFmtId="0" fontId="6" fillId="0" borderId="3" xfId="0" applyFont="1" applyBorder="1" applyAlignment="1">
      <alignment horizontal="right"/>
    </xf>
    <xf numFmtId="164" fontId="4" fillId="0" borderId="7" xfId="1" applyNumberFormat="1" applyFont="1" applyBorder="1" applyAlignment="1" applyProtection="1">
      <alignment vertical="top" readingOrder="1"/>
      <protection locked="0"/>
    </xf>
    <xf numFmtId="165" fontId="4" fillId="0" borderId="8" xfId="1" applyNumberFormat="1" applyFont="1" applyBorder="1" applyAlignment="1" applyProtection="1">
      <alignment horizontal="right" vertical="top" readingOrder="1"/>
      <protection locked="0"/>
    </xf>
    <xf numFmtId="166" fontId="7" fillId="0" borderId="7" xfId="1" applyNumberFormat="1" applyFont="1" applyBorder="1" applyAlignment="1" applyProtection="1">
      <alignment vertical="top" readingOrder="1"/>
      <protection locked="0"/>
    </xf>
    <xf numFmtId="165" fontId="7" fillId="0" borderId="8" xfId="1" applyNumberFormat="1" applyFont="1" applyBorder="1" applyAlignment="1" applyProtection="1">
      <alignment horizontal="right" vertical="top" readingOrder="1"/>
      <protection locked="0"/>
    </xf>
    <xf numFmtId="164" fontId="4" fillId="0" borderId="9" xfId="1" applyNumberFormat="1" applyFont="1" applyBorder="1" applyAlignment="1" applyProtection="1">
      <alignment vertical="top" readingOrder="1"/>
      <protection locked="0"/>
    </xf>
    <xf numFmtId="165" fontId="4" fillId="0" borderId="6" xfId="1" applyNumberFormat="1" applyFont="1" applyBorder="1" applyAlignment="1" applyProtection="1">
      <alignment horizontal="right" vertical="top" readingOrder="1"/>
      <protection locked="0"/>
    </xf>
    <xf numFmtId="166" fontId="7" fillId="0" borderId="9" xfId="1" applyNumberFormat="1" applyFont="1" applyBorder="1" applyAlignment="1" applyProtection="1">
      <alignment vertical="top" readingOrder="1"/>
      <protection locked="0"/>
    </xf>
    <xf numFmtId="165" fontId="7" fillId="0" borderId="6" xfId="1" applyNumberFormat="1" applyFont="1" applyBorder="1" applyAlignment="1" applyProtection="1">
      <alignment horizontal="right" vertical="top" readingOrder="1"/>
      <protection locked="0"/>
    </xf>
    <xf numFmtId="164" fontId="4" fillId="0" borderId="11" xfId="1" applyNumberFormat="1" applyFont="1" applyBorder="1" applyAlignment="1" applyProtection="1">
      <alignment vertical="top" readingOrder="1"/>
      <protection locked="0"/>
    </xf>
    <xf numFmtId="165" fontId="4" fillId="0" borderId="12" xfId="1" applyNumberFormat="1" applyFont="1" applyBorder="1" applyAlignment="1" applyProtection="1">
      <alignment horizontal="right" vertical="top" readingOrder="1"/>
      <protection locked="0"/>
    </xf>
    <xf numFmtId="164" fontId="4" fillId="0" borderId="8" xfId="1" applyNumberFormat="1" applyFont="1" applyBorder="1" applyAlignment="1" applyProtection="1">
      <alignment vertical="top" readingOrder="1"/>
      <protection locked="0"/>
    </xf>
    <xf numFmtId="166" fontId="7" fillId="0" borderId="8" xfId="1" applyNumberFormat="1" applyFont="1" applyBorder="1" applyAlignment="1" applyProtection="1">
      <alignment vertical="top" readingOrder="1"/>
      <protection locked="0"/>
    </xf>
    <xf numFmtId="164" fontId="4" fillId="0" borderId="6" xfId="1" applyNumberFormat="1" applyFont="1" applyBorder="1" applyAlignment="1" applyProtection="1">
      <alignment vertical="top" readingOrder="1"/>
      <protection locked="0"/>
    </xf>
    <xf numFmtId="0" fontId="6" fillId="0" borderId="14" xfId="0" applyFont="1" applyBorder="1" applyAlignment="1">
      <alignment horizontal="right"/>
    </xf>
    <xf numFmtId="0" fontId="1" fillId="0" borderId="7" xfId="0" applyFont="1" applyBorder="1"/>
    <xf numFmtId="0" fontId="1" fillId="0" borderId="14" xfId="0" applyFont="1" applyBorder="1"/>
    <xf numFmtId="164" fontId="4" fillId="0" borderId="0" xfId="1" applyNumberFormat="1" applyFont="1" applyAlignment="1" applyProtection="1">
      <alignment vertical="top" readingOrder="1"/>
      <protection locked="0"/>
    </xf>
    <xf numFmtId="164" fontId="3" fillId="0" borderId="0" xfId="1" applyNumberFormat="1" applyFont="1" applyAlignment="1" applyProtection="1">
      <alignment vertical="top" readingOrder="1"/>
      <protection locked="0"/>
    </xf>
    <xf numFmtId="0" fontId="1" fillId="0" borderId="0" xfId="1" applyFont="1" applyAlignment="1" applyProtection="1">
      <alignment vertical="top" readingOrder="1"/>
      <protection locked="0"/>
    </xf>
    <xf numFmtId="166" fontId="7" fillId="0" borderId="0" xfId="1" applyNumberFormat="1" applyFont="1" applyAlignment="1" applyProtection="1">
      <alignment vertical="top" readingOrder="1"/>
      <protection locked="0"/>
    </xf>
    <xf numFmtId="0" fontId="7" fillId="0" borderId="0" xfId="1" applyFont="1" applyAlignment="1" applyProtection="1">
      <alignment vertical="top" readingOrder="1"/>
      <protection locked="0"/>
    </xf>
    <xf numFmtId="0" fontId="1" fillId="0" borderId="0" xfId="1" applyFont="1" applyAlignment="1">
      <alignment vertical="top" readingOrder="1"/>
    </xf>
    <xf numFmtId="164" fontId="3" fillId="0" borderId="5" xfId="1" applyNumberFormat="1" applyFont="1" applyBorder="1" applyAlignment="1" applyProtection="1">
      <alignment vertical="top" readingOrder="1"/>
      <protection locked="0"/>
    </xf>
    <xf numFmtId="0" fontId="8" fillId="0" borderId="7" xfId="3" applyFont="1" applyBorder="1" applyAlignment="1" applyProtection="1">
      <alignment horizontal="left" vertical="top" readingOrder="1"/>
      <protection locked="0"/>
    </xf>
    <xf numFmtId="0" fontId="8" fillId="0" borderId="0" xfId="3" applyFont="1" applyAlignment="1" applyProtection="1">
      <alignment horizontal="left" vertical="top" readingOrder="1"/>
      <protection locked="0"/>
    </xf>
    <xf numFmtId="0" fontId="3" fillId="0" borderId="7" xfId="1" applyFont="1" applyBorder="1" applyAlignment="1" applyProtection="1">
      <alignment vertical="top" readingOrder="1"/>
      <protection locked="0"/>
    </xf>
    <xf numFmtId="0" fontId="3" fillId="0" borderId="0" xfId="1" applyFont="1" applyAlignment="1" applyProtection="1">
      <alignment vertical="top" readingOrder="1"/>
      <protection locked="0"/>
    </xf>
    <xf numFmtId="0" fontId="3" fillId="0" borderId="14" xfId="1" applyFont="1" applyBorder="1" applyAlignment="1">
      <alignment vertical="top" readingOrder="1"/>
    </xf>
    <xf numFmtId="0" fontId="3" fillId="0" borderId="4" xfId="1" applyFont="1" applyBorder="1" applyAlignment="1">
      <alignment vertical="top" readingOrder="1"/>
    </xf>
    <xf numFmtId="0" fontId="3" fillId="0" borderId="16" xfId="1" applyFont="1" applyBorder="1" applyAlignment="1" applyProtection="1">
      <alignment vertical="top" readingOrder="1"/>
      <protection locked="0"/>
    </xf>
    <xf numFmtId="0" fontId="3" fillId="0" borderId="1" xfId="1" applyFont="1" applyBorder="1" applyAlignment="1" applyProtection="1">
      <alignment vertical="top" readingOrder="1"/>
      <protection locked="0"/>
    </xf>
    <xf numFmtId="0" fontId="3" fillId="0" borderId="7" xfId="1" applyFont="1" applyBorder="1" applyAlignment="1">
      <alignment vertical="top" readingOrder="1"/>
    </xf>
    <xf numFmtId="0" fontId="3" fillId="0" borderId="0" xfId="1" applyFont="1" applyAlignment="1">
      <alignment vertical="top" readingOrder="1"/>
    </xf>
    <xf numFmtId="0" fontId="1" fillId="0" borderId="15" xfId="1" applyFont="1" applyBorder="1" applyAlignment="1" applyProtection="1">
      <alignment horizontal="center" vertical="top" readingOrder="1"/>
      <protection locked="0"/>
    </xf>
    <xf numFmtId="0" fontId="1" fillId="0" borderId="2" xfId="1" applyFont="1" applyBorder="1" applyAlignment="1" applyProtection="1">
      <alignment horizontal="center" vertical="top" readingOrder="1"/>
      <protection locked="0"/>
    </xf>
    <xf numFmtId="0" fontId="1" fillId="0" borderId="7" xfId="1" applyFont="1" applyBorder="1" applyAlignment="1" applyProtection="1">
      <alignment horizontal="center" vertical="top" readingOrder="1"/>
      <protection locked="0"/>
    </xf>
    <xf numFmtId="0" fontId="1" fillId="0" borderId="0" xfId="1" applyFont="1" applyAlignment="1" applyProtection="1">
      <alignment horizontal="center" vertical="top" readingOrder="1"/>
      <protection locked="0"/>
    </xf>
    <xf numFmtId="0" fontId="1" fillId="0" borderId="9" xfId="1" applyFont="1" applyBorder="1" applyAlignment="1" applyProtection="1">
      <alignment horizontal="center" vertical="top" readingOrder="1"/>
      <protection locked="0"/>
    </xf>
    <xf numFmtId="0" fontId="1" fillId="0" borderId="5" xfId="1" applyFont="1" applyBorder="1" applyAlignment="1" applyProtection="1">
      <alignment horizontal="center" vertical="top" readingOrder="1"/>
      <protection locked="0"/>
    </xf>
    <xf numFmtId="0" fontId="3" fillId="0" borderId="0" xfId="1" applyFont="1" applyAlignment="1" applyProtection="1">
      <alignment horizontal="center" vertical="top" readingOrder="1"/>
      <protection locked="0"/>
    </xf>
    <xf numFmtId="0" fontId="4" fillId="0" borderId="0" xfId="1" applyFont="1" applyAlignment="1" applyProtection="1">
      <alignment horizontal="center" vertical="top" readingOrder="1"/>
      <protection locked="0"/>
    </xf>
    <xf numFmtId="0" fontId="1" fillId="0" borderId="1" xfId="1" applyFont="1" applyBorder="1" applyAlignment="1" applyProtection="1">
      <alignment horizontal="center" vertical="top" readingOrder="1"/>
      <protection locked="0"/>
    </xf>
    <xf numFmtId="0" fontId="4" fillId="0" borderId="2" xfId="2" applyFont="1" applyBorder="1" applyAlignment="1" applyProtection="1">
      <alignment horizontal="right" wrapText="1" readingOrder="1"/>
      <protection locked="0"/>
    </xf>
    <xf numFmtId="0" fontId="4" fillId="0" borderId="0" xfId="2" applyFont="1" applyAlignment="1" applyProtection="1">
      <alignment horizontal="right" wrapText="1" readingOrder="1"/>
      <protection locked="0"/>
    </xf>
    <xf numFmtId="0" fontId="4" fillId="0" borderId="5" xfId="2" applyFont="1" applyBorder="1" applyAlignment="1" applyProtection="1">
      <alignment horizontal="right" wrapText="1" readingOrder="1"/>
      <protection locked="0"/>
    </xf>
    <xf numFmtId="0" fontId="3" fillId="0" borderId="2" xfId="2" applyFont="1" applyBorder="1" applyAlignment="1" applyProtection="1">
      <alignment horizontal="right" wrapText="1" readingOrder="1"/>
      <protection locked="0"/>
    </xf>
    <xf numFmtId="0" fontId="3" fillId="0" borderId="0" xfId="2" applyFont="1" applyAlignment="1" applyProtection="1">
      <alignment horizontal="right" wrapText="1" readingOrder="1"/>
      <protection locked="0"/>
    </xf>
    <xf numFmtId="0" fontId="3" fillId="0" borderId="5" xfId="2" applyFont="1" applyBorder="1" applyAlignment="1" applyProtection="1">
      <alignment horizontal="right" wrapText="1" readingOrder="1"/>
      <protection locked="0"/>
    </xf>
    <xf numFmtId="0" fontId="3" fillId="0" borderId="13" xfId="2" applyFont="1" applyBorder="1" applyAlignment="1" applyProtection="1">
      <alignment horizontal="right" wrapText="1" readingOrder="1"/>
      <protection locked="0"/>
    </xf>
    <xf numFmtId="0" fontId="3" fillId="0" borderId="8" xfId="2" applyFont="1" applyBorder="1" applyAlignment="1" applyProtection="1">
      <alignment horizontal="right" wrapText="1" readingOrder="1"/>
      <protection locked="0"/>
    </xf>
    <xf numFmtId="0" fontId="3" fillId="0" borderId="6" xfId="2" applyFont="1" applyBorder="1" applyAlignment="1" applyProtection="1">
      <alignment horizontal="right" wrapText="1" readingOrder="1"/>
      <protection locked="0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7" xfId="1" applyFont="1" applyBorder="1" applyAlignment="1" applyProtection="1">
      <alignment vertical="top" readingOrder="1"/>
      <protection locked="0"/>
    </xf>
    <xf numFmtId="0" fontId="3" fillId="0" borderId="0" xfId="1" applyFont="1" applyAlignment="1" applyProtection="1">
      <alignment vertical="top" readingOrder="1"/>
      <protection locked="0"/>
    </xf>
    <xf numFmtId="0" fontId="12" fillId="0" borderId="2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2" xfId="0" applyFont="1" applyBorder="1" applyAlignment="1">
      <alignment vertical="top" wrapText="1"/>
    </xf>
  </cellXfs>
  <cellStyles count="4">
    <cellStyle name="Normal" xfId="0" builtinId="0"/>
    <cellStyle name="Normal 2" xfId="2" xr:uid="{C2D66A06-D980-49D2-912D-BF569FB3A351}"/>
    <cellStyle name="Normal 3 2" xfId="1" xr:uid="{F06F6F44-7FFC-4588-9213-3569615F6E42}"/>
    <cellStyle name="Normal 4" xfId="3" xr:uid="{BD74737D-8C2A-4CFA-B5C1-35F4ABBDC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D839-ABA3-498B-BCF2-80F69DA40A56}">
  <sheetPr>
    <pageSetUpPr fitToPage="1"/>
  </sheetPr>
  <dimension ref="A1:G37"/>
  <sheetViews>
    <sheetView showGridLines="0" tabSelected="1" topLeftCell="A16" workbookViewId="0">
      <selection activeCell="A30" sqref="A30:XFD37"/>
    </sheetView>
  </sheetViews>
  <sheetFormatPr defaultColWidth="8.77734375" defaultRowHeight="15" x14ac:dyDescent="0.35"/>
  <cols>
    <col min="1" max="1" width="3" style="1" customWidth="1"/>
    <col min="2" max="2" width="62.77734375" style="1" customWidth="1"/>
    <col min="3" max="7" width="11.5546875" style="1" customWidth="1"/>
    <col min="8" max="16384" width="8.77734375" style="1"/>
  </cols>
  <sheetData>
    <row r="1" spans="1:7" x14ac:dyDescent="0.35">
      <c r="A1" s="47" t="s">
        <v>0</v>
      </c>
      <c r="B1" s="47"/>
      <c r="C1" s="47"/>
      <c r="D1" s="47"/>
      <c r="E1" s="47"/>
      <c r="F1" s="47"/>
      <c r="G1" s="47"/>
    </row>
    <row r="2" spans="1:7" x14ac:dyDescent="0.35">
      <c r="A2" s="47" t="s">
        <v>1</v>
      </c>
      <c r="B2" s="47"/>
      <c r="C2" s="47"/>
      <c r="D2" s="47"/>
      <c r="E2" s="47"/>
      <c r="F2" s="47"/>
      <c r="G2" s="47"/>
    </row>
    <row r="3" spans="1:7" x14ac:dyDescent="0.35">
      <c r="A3" s="48" t="s">
        <v>18</v>
      </c>
      <c r="B3" s="48"/>
      <c r="C3" s="48"/>
      <c r="D3" s="48"/>
      <c r="E3" s="48"/>
      <c r="F3" s="48"/>
      <c r="G3" s="48"/>
    </row>
    <row r="4" spans="1:7" ht="15.6" thickBot="1" x14ac:dyDescent="0.4">
      <c r="A4" s="49" t="s">
        <v>2</v>
      </c>
      <c r="B4" s="49"/>
      <c r="C4" s="49"/>
      <c r="D4" s="49"/>
      <c r="E4" s="49"/>
      <c r="F4" s="49"/>
      <c r="G4" s="49"/>
    </row>
    <row r="5" spans="1:7" x14ac:dyDescent="0.35">
      <c r="A5" s="41"/>
      <c r="B5" s="42"/>
      <c r="C5" s="50" t="s">
        <v>27</v>
      </c>
      <c r="D5" s="53" t="s">
        <v>19</v>
      </c>
      <c r="E5" s="56" t="s">
        <v>3</v>
      </c>
      <c r="F5" s="59" t="s">
        <v>20</v>
      </c>
      <c r="G5" s="60"/>
    </row>
    <row r="6" spans="1:7" x14ac:dyDescent="0.35">
      <c r="A6" s="43"/>
      <c r="B6" s="44"/>
      <c r="C6" s="51"/>
      <c r="D6" s="54"/>
      <c r="E6" s="57"/>
      <c r="F6" s="61" t="s">
        <v>28</v>
      </c>
      <c r="G6" s="62"/>
    </row>
    <row r="7" spans="1:7" x14ac:dyDescent="0.35">
      <c r="A7" s="45"/>
      <c r="B7" s="46"/>
      <c r="C7" s="52"/>
      <c r="D7" s="55"/>
      <c r="E7" s="58"/>
      <c r="F7" s="21" t="s">
        <v>4</v>
      </c>
      <c r="G7" s="7" t="s">
        <v>5</v>
      </c>
    </row>
    <row r="8" spans="1:7" ht="16.2" x14ac:dyDescent="0.35">
      <c r="A8" s="63" t="s">
        <v>21</v>
      </c>
      <c r="B8" s="64"/>
      <c r="C8" s="24">
        <v>996.74000000000012</v>
      </c>
      <c r="D8" s="24">
        <v>0</v>
      </c>
      <c r="E8" s="18">
        <v>1120.3300000000002</v>
      </c>
      <c r="F8" s="8">
        <f t="shared" ref="F8:F29" si="0">E8-C8</f>
        <v>123.59000000000003</v>
      </c>
      <c r="G8" s="9">
        <f t="shared" ref="G8:G29" si="1">IFERROR(F8/C8, "N/A")</f>
        <v>0.12399422116098482</v>
      </c>
    </row>
    <row r="9" spans="1:7" x14ac:dyDescent="0.35">
      <c r="A9" s="63" t="s">
        <v>6</v>
      </c>
      <c r="B9" s="64"/>
      <c r="C9" s="25">
        <f t="shared" ref="C9:E9" si="2">SUM(C10:C11)</f>
        <v>140.41</v>
      </c>
      <c r="D9" s="24">
        <f t="shared" si="2"/>
        <v>0</v>
      </c>
      <c r="E9" s="18">
        <f t="shared" si="2"/>
        <v>260</v>
      </c>
      <c r="F9" s="8">
        <f t="shared" si="0"/>
        <v>119.59</v>
      </c>
      <c r="G9" s="9">
        <f t="shared" si="1"/>
        <v>0.85171996296560082</v>
      </c>
    </row>
    <row r="10" spans="1:7" ht="16.2" x14ac:dyDescent="0.35">
      <c r="A10" s="22"/>
      <c r="B10" s="26" t="s">
        <v>22</v>
      </c>
      <c r="C10" s="27">
        <v>109.97999999999999</v>
      </c>
      <c r="D10" s="27">
        <v>0</v>
      </c>
      <c r="E10" s="19">
        <v>214</v>
      </c>
      <c r="F10" s="10">
        <f t="shared" si="0"/>
        <v>104.02000000000001</v>
      </c>
      <c r="G10" s="11">
        <f t="shared" si="1"/>
        <v>0.94580832878705234</v>
      </c>
    </row>
    <row r="11" spans="1:7" ht="16.2" x14ac:dyDescent="0.35">
      <c r="A11" s="22"/>
      <c r="B11" s="26" t="s">
        <v>24</v>
      </c>
      <c r="C11" s="27">
        <v>30.43</v>
      </c>
      <c r="D11" s="27">
        <v>0</v>
      </c>
      <c r="E11" s="19">
        <v>46</v>
      </c>
      <c r="F11" s="10">
        <f t="shared" si="0"/>
        <v>15.57</v>
      </c>
      <c r="G11" s="11">
        <f t="shared" si="1"/>
        <v>0.51166611896155112</v>
      </c>
    </row>
    <row r="12" spans="1:7" ht="16.2" x14ac:dyDescent="0.35">
      <c r="A12" s="39" t="s">
        <v>25</v>
      </c>
      <c r="B12" s="40"/>
      <c r="C12" s="25">
        <f t="shared" ref="C12:E12" si="3">SUM(C13:C15)</f>
        <v>168.15</v>
      </c>
      <c r="D12" s="24">
        <f t="shared" si="3"/>
        <v>0</v>
      </c>
      <c r="E12" s="18">
        <f t="shared" si="3"/>
        <v>192.45000000000002</v>
      </c>
      <c r="F12" s="8">
        <f t="shared" si="0"/>
        <v>24.300000000000011</v>
      </c>
      <c r="G12" s="9">
        <f t="shared" si="1"/>
        <v>0.14451382694023199</v>
      </c>
    </row>
    <row r="13" spans="1:7" x14ac:dyDescent="0.35">
      <c r="A13" s="22"/>
      <c r="B13" s="26" t="s">
        <v>7</v>
      </c>
      <c r="C13" s="27">
        <v>76.25</v>
      </c>
      <c r="D13" s="27">
        <v>0</v>
      </c>
      <c r="E13" s="19">
        <v>85</v>
      </c>
      <c r="F13" s="10">
        <f t="shared" si="0"/>
        <v>8.75</v>
      </c>
      <c r="G13" s="11">
        <f t="shared" si="1"/>
        <v>0.11475409836065574</v>
      </c>
    </row>
    <row r="14" spans="1:7" ht="16.2" x14ac:dyDescent="0.35">
      <c r="A14" s="22"/>
      <c r="B14" s="28" t="s">
        <v>35</v>
      </c>
      <c r="C14" s="27">
        <v>54.42</v>
      </c>
      <c r="D14" s="27">
        <v>0</v>
      </c>
      <c r="E14" s="19">
        <v>49.42</v>
      </c>
      <c r="F14" s="10">
        <f t="shared" si="0"/>
        <v>-5</v>
      </c>
      <c r="G14" s="11">
        <f t="shared" si="1"/>
        <v>-9.1877986034546125E-2</v>
      </c>
    </row>
    <row r="15" spans="1:7" x14ac:dyDescent="0.35">
      <c r="A15" s="22"/>
      <c r="B15" s="26" t="s">
        <v>8</v>
      </c>
      <c r="C15" s="27">
        <v>37.479999999999997</v>
      </c>
      <c r="D15" s="27">
        <v>0</v>
      </c>
      <c r="E15" s="19">
        <v>58.03</v>
      </c>
      <c r="F15" s="10">
        <f t="shared" si="0"/>
        <v>20.550000000000004</v>
      </c>
      <c r="G15" s="11">
        <f t="shared" si="1"/>
        <v>0.54829242262540034</v>
      </c>
    </row>
    <row r="16" spans="1:7" ht="16.2" x14ac:dyDescent="0.35">
      <c r="A16" s="39" t="s">
        <v>36</v>
      </c>
      <c r="B16" s="40"/>
      <c r="C16" s="24">
        <f>83.75-0.93</f>
        <v>82.82</v>
      </c>
      <c r="D16" s="24">
        <v>0</v>
      </c>
      <c r="E16" s="18">
        <v>82.82</v>
      </c>
      <c r="F16" s="8">
        <f t="shared" si="0"/>
        <v>0</v>
      </c>
      <c r="G16" s="9">
        <f t="shared" si="1"/>
        <v>0</v>
      </c>
    </row>
    <row r="17" spans="1:7" ht="16.2" x14ac:dyDescent="0.35">
      <c r="A17" s="39" t="s">
        <v>30</v>
      </c>
      <c r="B17" s="40"/>
      <c r="C17" s="24">
        <v>177.2</v>
      </c>
      <c r="D17" s="24">
        <v>0</v>
      </c>
      <c r="E17" s="18">
        <v>180.8</v>
      </c>
      <c r="F17" s="8">
        <f t="shared" si="0"/>
        <v>3.6000000000000227</v>
      </c>
      <c r="G17" s="9">
        <f t="shared" si="1"/>
        <v>2.0316027088036245E-2</v>
      </c>
    </row>
    <row r="18" spans="1:7" x14ac:dyDescent="0.35">
      <c r="A18" s="39" t="s">
        <v>38</v>
      </c>
      <c r="B18" s="40"/>
      <c r="C18" s="24">
        <v>151.80000000000001</v>
      </c>
      <c r="D18" s="24">
        <v>0</v>
      </c>
      <c r="E18" s="18">
        <v>161.12</v>
      </c>
      <c r="F18" s="8">
        <f t="shared" si="0"/>
        <v>9.3199999999999932</v>
      </c>
      <c r="G18" s="9">
        <f t="shared" si="1"/>
        <v>6.1396574440052649E-2</v>
      </c>
    </row>
    <row r="19" spans="1:7" ht="16.2" x14ac:dyDescent="0.35">
      <c r="A19" s="31" t="s">
        <v>33</v>
      </c>
      <c r="B19" s="32"/>
      <c r="C19" s="25">
        <f>SUM(C20:C25)</f>
        <v>219.79000000000002</v>
      </c>
      <c r="D19" s="24">
        <f>SUM(D20:D25)</f>
        <v>0</v>
      </c>
      <c r="E19" s="18">
        <f>SUM(E20:E25)</f>
        <v>214.98</v>
      </c>
      <c r="F19" s="8">
        <f t="shared" si="0"/>
        <v>-4.8100000000000307</v>
      </c>
      <c r="G19" s="9">
        <f t="shared" si="1"/>
        <v>-2.188452613858697E-2</v>
      </c>
    </row>
    <row r="20" spans="1:7" x14ac:dyDescent="0.35">
      <c r="A20" s="22"/>
      <c r="B20" s="29" t="s">
        <v>9</v>
      </c>
      <c r="C20" s="27">
        <v>60.34</v>
      </c>
      <c r="D20" s="27">
        <v>0</v>
      </c>
      <c r="E20" s="19">
        <v>59.51</v>
      </c>
      <c r="F20" s="10">
        <f t="shared" si="0"/>
        <v>-0.8300000000000054</v>
      </c>
      <c r="G20" s="11">
        <f t="shared" si="1"/>
        <v>-1.3755386145177417E-2</v>
      </c>
    </row>
    <row r="21" spans="1:7" x14ac:dyDescent="0.35">
      <c r="A21" s="22"/>
      <c r="B21" s="29" t="s">
        <v>10</v>
      </c>
      <c r="C21" s="27">
        <v>38.700000000000003</v>
      </c>
      <c r="D21" s="27">
        <v>0</v>
      </c>
      <c r="E21" s="19">
        <v>45.35</v>
      </c>
      <c r="F21" s="10">
        <f t="shared" si="0"/>
        <v>6.6499999999999986</v>
      </c>
      <c r="G21" s="11">
        <f t="shared" si="1"/>
        <v>0.17183462532299737</v>
      </c>
    </row>
    <row r="22" spans="1:7" x14ac:dyDescent="0.35">
      <c r="A22" s="22"/>
      <c r="B22" s="29" t="s">
        <v>11</v>
      </c>
      <c r="C22" s="27">
        <v>64.829999999999984</v>
      </c>
      <c r="D22" s="27">
        <v>0</v>
      </c>
      <c r="E22" s="19">
        <v>64.830000000000013</v>
      </c>
      <c r="F22" s="10">
        <f t="shared" si="0"/>
        <v>0</v>
      </c>
      <c r="G22" s="11">
        <f t="shared" si="1"/>
        <v>0</v>
      </c>
    </row>
    <row r="23" spans="1:7" x14ac:dyDescent="0.35">
      <c r="A23" s="22"/>
      <c r="B23" s="29" t="s">
        <v>12</v>
      </c>
      <c r="C23" s="27">
        <v>41.040000000000006</v>
      </c>
      <c r="D23" s="27">
        <v>0</v>
      </c>
      <c r="E23" s="19">
        <v>19.5</v>
      </c>
      <c r="F23" s="10">
        <f t="shared" si="0"/>
        <v>-21.540000000000006</v>
      </c>
      <c r="G23" s="11">
        <f t="shared" si="1"/>
        <v>-0.52485380116959068</v>
      </c>
    </row>
    <row r="24" spans="1:7" x14ac:dyDescent="0.35">
      <c r="A24" s="22"/>
      <c r="B24" s="29" t="s">
        <v>13</v>
      </c>
      <c r="C24" s="27">
        <v>9.59</v>
      </c>
      <c r="D24" s="27">
        <v>0</v>
      </c>
      <c r="E24" s="19">
        <v>20.5</v>
      </c>
      <c r="F24" s="10">
        <f t="shared" si="0"/>
        <v>10.91</v>
      </c>
      <c r="G24" s="11">
        <f t="shared" si="1"/>
        <v>1.137643378519291</v>
      </c>
    </row>
    <row r="25" spans="1:7" x14ac:dyDescent="0.35">
      <c r="A25" s="22"/>
      <c r="B25" s="29" t="s">
        <v>14</v>
      </c>
      <c r="C25" s="27">
        <v>5.2899999999999991</v>
      </c>
      <c r="D25" s="27">
        <v>0</v>
      </c>
      <c r="E25" s="19">
        <v>5.2899999999999991</v>
      </c>
      <c r="F25" s="10">
        <f t="shared" si="0"/>
        <v>0</v>
      </c>
      <c r="G25" s="11">
        <f t="shared" si="1"/>
        <v>0</v>
      </c>
    </row>
    <row r="26" spans="1:7" ht="16.2" x14ac:dyDescent="0.35">
      <c r="A26" s="33" t="s">
        <v>34</v>
      </c>
      <c r="B26" s="34"/>
      <c r="C26" s="2">
        <v>130.21</v>
      </c>
      <c r="D26" s="2">
        <v>0</v>
      </c>
      <c r="E26" s="20">
        <v>131.62</v>
      </c>
      <c r="F26" s="12">
        <f t="shared" si="0"/>
        <v>1.4099999999999966</v>
      </c>
      <c r="G26" s="13">
        <f t="shared" si="1"/>
        <v>1.0828661393134141E-2</v>
      </c>
    </row>
    <row r="27" spans="1:7" x14ac:dyDescent="0.35">
      <c r="A27" s="35" t="s">
        <v>15</v>
      </c>
      <c r="B27" s="36"/>
      <c r="C27" s="30">
        <f>SUM(C8,C9,C12,C16,C17,C18,C19,C26)</f>
        <v>2067.12</v>
      </c>
      <c r="D27" s="2">
        <f>SUM(D8,D9,D12,D16,D17,D18,D19,D26)</f>
        <v>0</v>
      </c>
      <c r="E27" s="20">
        <f>SUM(E8,E9,E12,E16,E17,E18,E19,E26)</f>
        <v>2344.12</v>
      </c>
      <c r="F27" s="12">
        <f t="shared" si="0"/>
        <v>277</v>
      </c>
      <c r="G27" s="13">
        <f t="shared" si="1"/>
        <v>0.13400286388792138</v>
      </c>
    </row>
    <row r="28" spans="1:7" x14ac:dyDescent="0.35">
      <c r="A28" s="23"/>
      <c r="B28" s="3" t="s">
        <v>16</v>
      </c>
      <c r="C28" s="4">
        <f>-1.72+0.58+0.93</f>
        <v>-0.21000000000000008</v>
      </c>
      <c r="D28" s="4">
        <v>0</v>
      </c>
      <c r="E28" s="4">
        <v>-0.22</v>
      </c>
      <c r="F28" s="14">
        <f t="shared" si="0"/>
        <v>-9.9999999999999256E-3</v>
      </c>
      <c r="G28" s="15">
        <f t="shared" si="1"/>
        <v>4.7619047619047249E-2</v>
      </c>
    </row>
    <row r="29" spans="1:7" ht="15.6" thickBot="1" x14ac:dyDescent="0.4">
      <c r="A29" s="37" t="s">
        <v>17</v>
      </c>
      <c r="B29" s="38"/>
      <c r="C29" s="6">
        <f t="shared" ref="C29:E29" si="4">SUM(C27:C28)</f>
        <v>2066.91</v>
      </c>
      <c r="D29" s="5">
        <f t="shared" si="4"/>
        <v>0</v>
      </c>
      <c r="E29" s="5">
        <f t="shared" si="4"/>
        <v>2343.9</v>
      </c>
      <c r="F29" s="16">
        <f t="shared" si="0"/>
        <v>276.99000000000024</v>
      </c>
      <c r="G29" s="17">
        <f t="shared" si="1"/>
        <v>0.13401164056490136</v>
      </c>
    </row>
    <row r="30" spans="1:7" ht="27.6" x14ac:dyDescent="0.35">
      <c r="A30" s="65"/>
      <c r="B30" s="68" t="s">
        <v>23</v>
      </c>
      <c r="C30" s="65"/>
      <c r="D30" s="65"/>
      <c r="E30" s="65"/>
      <c r="F30" s="65"/>
      <c r="G30" s="65"/>
    </row>
    <row r="31" spans="1:7" ht="80.400000000000006" x14ac:dyDescent="0.35">
      <c r="A31" s="67"/>
      <c r="B31" s="66" t="s">
        <v>29</v>
      </c>
      <c r="C31" s="67"/>
      <c r="D31" s="67"/>
      <c r="E31" s="67"/>
      <c r="F31" s="67"/>
      <c r="G31" s="67"/>
    </row>
    <row r="32" spans="1:7" ht="80.400000000000006" x14ac:dyDescent="0.35">
      <c r="A32" s="67"/>
      <c r="B32" s="66" t="s">
        <v>39</v>
      </c>
      <c r="C32" s="67"/>
      <c r="D32" s="67"/>
      <c r="E32" s="67"/>
      <c r="F32" s="67"/>
      <c r="G32" s="67"/>
    </row>
    <row r="33" spans="1:7" ht="40.799999999999997" x14ac:dyDescent="0.35">
      <c r="A33" s="67"/>
      <c r="B33" s="66" t="s">
        <v>26</v>
      </c>
      <c r="C33" s="67"/>
      <c r="D33" s="67"/>
      <c r="E33" s="67"/>
      <c r="F33" s="67"/>
      <c r="G33" s="67"/>
    </row>
    <row r="34" spans="1:7" ht="40.799999999999997" x14ac:dyDescent="0.35">
      <c r="A34" s="67"/>
      <c r="B34" s="66" t="s">
        <v>37</v>
      </c>
      <c r="C34" s="67"/>
      <c r="D34" s="67"/>
      <c r="E34" s="67"/>
      <c r="F34" s="67"/>
      <c r="G34" s="67"/>
    </row>
    <row r="35" spans="1:7" ht="40.799999999999997" x14ac:dyDescent="0.35">
      <c r="A35" s="67"/>
      <c r="B35" s="66" t="s">
        <v>31</v>
      </c>
      <c r="C35" s="67"/>
      <c r="D35" s="67"/>
      <c r="E35" s="67"/>
      <c r="F35" s="67"/>
      <c r="G35" s="67"/>
    </row>
    <row r="36" spans="1:7" ht="40.799999999999997" x14ac:dyDescent="0.35">
      <c r="A36" s="67"/>
      <c r="B36" s="66" t="s">
        <v>32</v>
      </c>
      <c r="C36" s="67"/>
      <c r="D36" s="67"/>
      <c r="E36" s="67"/>
      <c r="F36" s="67"/>
      <c r="G36" s="67"/>
    </row>
    <row r="37" spans="1:7" ht="27.6" x14ac:dyDescent="0.35">
      <c r="A37" s="67"/>
      <c r="B37" s="66" t="s">
        <v>40</v>
      </c>
      <c r="C37" s="67"/>
      <c r="D37" s="67"/>
      <c r="E37" s="67"/>
      <c r="F37" s="67"/>
      <c r="G37" s="67"/>
    </row>
  </sheetData>
  <mergeCells count="12">
    <mergeCell ref="A8:B8"/>
    <mergeCell ref="A9:B9"/>
    <mergeCell ref="A5:B7"/>
    <mergeCell ref="A1:G1"/>
    <mergeCell ref="A2:G2"/>
    <mergeCell ref="A3:G3"/>
    <mergeCell ref="A4:G4"/>
    <mergeCell ref="C5:C7"/>
    <mergeCell ref="D5:D7"/>
    <mergeCell ref="E5:E7"/>
    <mergeCell ref="F5:G5"/>
    <mergeCell ref="F6:G6"/>
  </mergeCells>
  <printOptions horizontalCentered="1"/>
  <pageMargins left="0.7" right="0.7" top="0.75" bottom="0.75" header="0.3" footer="0.3"/>
  <pageSetup scale="71" orientation="landscape" r:id="rId1"/>
  <headerFooter>
    <oddHeader xml:space="preserve">&amp;C
</oddHeader>
    <oddFooter>&amp;L  </oddFooter>
  </headerFooter>
  <ignoredErrors>
    <ignoredError sqref="F8:G29 C27:C29 D27:E27 C16 C12 C9:E9 D29:E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 INFRASTRUCTURE SUMMARY</dc:title>
  <dc:creator>NSF CFO</dc:creator>
  <cp:keywords>RESEARCH INFRASTRUCTURE SUMMARY</cp:keywords>
  <cp:lastModifiedBy>Gary Luethke - VSG</cp:lastModifiedBy>
  <cp:lastPrinted>2024-03-12T01:50:05Z</cp:lastPrinted>
  <dcterms:created xsi:type="dcterms:W3CDTF">2024-01-16T21:25:35Z</dcterms:created>
  <dcterms:modified xsi:type="dcterms:W3CDTF">2024-04-06T14:06:08Z</dcterms:modified>
  <cp:category>RESEARCH INFRASTRUCTURE SUMMARY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aee7f005-711a-41f0-ae98-79f399b56980</vt:lpwstr>
  </property>
  <property fmtid="{D5CDD505-2E9C-101B-9397-08002B2CF9AE}" pid="3" name="ContainsCUI">
    <vt:lpwstr>No</vt:lpwstr>
  </property>
</Properties>
</file>