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7_Budget Cycle\FY 2027_Congressional\Production\PDF production\extracted Excel files\"/>
    </mc:Choice>
  </mc:AlternateContent>
  <xr:revisionPtr revIDLastSave="0" documentId="13_ncr:1_{A8AA9130-9981-4643-BEF6-5A637592520D}" xr6:coauthVersionLast="47" xr6:coauthVersionMax="47" xr10:uidLastSave="{00000000-0000-0000-0000-000000000000}"/>
  <bookViews>
    <workbookView xWindow="28680" yWindow="-120" windowWidth="29040" windowHeight="15720" xr2:uid="{9F332213-C189-4C8F-B0FC-0FB0837EAFC5}"/>
  </bookViews>
  <sheets>
    <sheet name="Bdgtry Rsrcs-Discretnry_1" sheetId="1" r:id="rId1"/>
    <sheet name="Bdgtry Rsrcs-Discretnry _2" sheetId="3" r:id="rId2"/>
    <sheet name="Bdgtry Rsrcs-Mandatory" sheetId="2" r:id="rId3"/>
  </sheets>
  <externalReferences>
    <externalReference r:id="rId4"/>
    <externalReference r:id="rId5"/>
  </externalReferences>
  <definedNames>
    <definedName name="_xlnm.Print_Area" localSheetId="1">'Bdgtry Rsrcs-Discretnry _2'!$A$1:$F$43</definedName>
    <definedName name="_xlnm.Print_Area" localSheetId="0">'Bdgtry Rsrcs-Discretnry_1'!$A$1:$F$43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B23" i="3"/>
  <c r="B25" i="3" s="1"/>
  <c r="C21" i="3"/>
  <c r="C25" i="3" s="1"/>
  <c r="E20" i="3"/>
  <c r="F20" i="3" s="1"/>
  <c r="D18" i="3"/>
  <c r="B18" i="3"/>
  <c r="C14" i="3"/>
  <c r="E14" i="3" s="1"/>
  <c r="E13" i="3"/>
  <c r="F13" i="3" s="1"/>
  <c r="D11" i="3"/>
  <c r="B11" i="3"/>
  <c r="C7" i="3"/>
  <c r="E7" i="3" s="1"/>
  <c r="C6" i="3"/>
  <c r="C11" i="3" s="1"/>
  <c r="C18" i="3" l="1"/>
  <c r="E25" i="3"/>
  <c r="F25" i="3" s="1"/>
  <c r="E11" i="3"/>
  <c r="F11" i="3" s="1"/>
  <c r="E21" i="3"/>
  <c r="E6" i="3"/>
  <c r="F6" i="3" s="1"/>
  <c r="C28" i="1"/>
  <c r="B28" i="1"/>
  <c r="B40" i="1"/>
  <c r="B41" i="1"/>
  <c r="B39" i="1"/>
  <c r="D42" i="1"/>
  <c r="E18" i="3" l="1"/>
  <c r="F18" i="3" s="1"/>
  <c r="C39" i="1"/>
  <c r="B38" i="1"/>
  <c r="C36" i="1"/>
  <c r="C42" i="1" l="1"/>
  <c r="C32" i="1"/>
  <c r="E27" i="1" l="1"/>
  <c r="B32" i="1"/>
  <c r="D32" i="1"/>
  <c r="E32" i="1" s="1"/>
  <c r="F32" i="1" s="1"/>
  <c r="E34" i="1"/>
  <c r="F34" i="1" s="1"/>
  <c r="B36" i="1"/>
  <c r="D36" i="1"/>
  <c r="B42" i="1"/>
  <c r="E38" i="1"/>
  <c r="F38" i="1" s="1"/>
  <c r="C43" i="1"/>
  <c r="D43" i="1" l="1"/>
  <c r="B43" i="1"/>
  <c r="E42" i="1"/>
  <c r="F42" i="1" s="1"/>
  <c r="E39" i="1"/>
  <c r="F27" i="1"/>
  <c r="E36" i="1"/>
  <c r="F36" i="1" s="1"/>
  <c r="E43" i="1" l="1"/>
  <c r="F43" i="1" s="1"/>
</calcChain>
</file>

<file path=xl/sharedStrings.xml><?xml version="1.0" encoding="utf-8"?>
<sst xmlns="http://schemas.openxmlformats.org/spreadsheetml/2006/main" count="146" uniqueCount="39">
  <si>
    <t>(Dollars in Millions)</t>
  </si>
  <si>
    <t>Discretionary Accounts</t>
  </si>
  <si>
    <t>Mandatory Accounts</t>
  </si>
  <si>
    <t>Amount</t>
  </si>
  <si>
    <t>Percent</t>
  </si>
  <si>
    <t xml:space="preserve">RESEARCH AND RELATED ACTIVITIES </t>
  </si>
  <si>
    <t xml:space="preserve">Appropriation </t>
  </si>
  <si>
    <t>Unobligated Balance Available Start of Year</t>
  </si>
  <si>
    <t>Unobligated Balance Available End of Year</t>
  </si>
  <si>
    <r>
      <t>Adjustments to Prior Year Accounts</t>
    </r>
    <r>
      <rPr>
        <vertAlign val="superscript"/>
        <sz val="10"/>
        <rFont val="Open Sans"/>
      </rPr>
      <t>1</t>
    </r>
  </si>
  <si>
    <t>Total Budgetary Resources</t>
  </si>
  <si>
    <t>STEM EDUCATION</t>
  </si>
  <si>
    <t>Totals exclude reimbursable amounts.</t>
  </si>
  <si>
    <t>MAJOR RESEARCH EQUIPMENT &amp; FACILITIES CONSTRUCTION</t>
  </si>
  <si>
    <t>AGENCY OPERATIONS AND AWARD MANAGEMENT</t>
  </si>
  <si>
    <t>Unobligated Balance - Expired</t>
  </si>
  <si>
    <t>NATIONAL SCIENCE BOARD</t>
  </si>
  <si>
    <t xml:space="preserve">OFFICE OF INSPECTOR GENERAL </t>
  </si>
  <si>
    <t xml:space="preserve"> </t>
  </si>
  <si>
    <t xml:space="preserve">TOTAL DISCRETIONARY, NATIONAL SCIENCE FOUNDATION </t>
  </si>
  <si>
    <t>STEM EDUCATION, H-1B</t>
  </si>
  <si>
    <t>Appropriation, Mandatory (H1-B Non-Immigrant Petitioner Fees)</t>
  </si>
  <si>
    <t>Sequestration Previously Unavailable</t>
  </si>
  <si>
    <t>Sequestration Pursuant OMB M-13-06</t>
  </si>
  <si>
    <t xml:space="preserve">Creating Helpful Incentives to Produce Semiconductors (CHIPS) for American Workforce and Education </t>
  </si>
  <si>
    <t>Appropriation, Mandatory (CHIPS H.R. 4346)</t>
  </si>
  <si>
    <t>DONATIONS</t>
  </si>
  <si>
    <t>Mandatory Programs (Special or Trust Fund)</t>
  </si>
  <si>
    <r>
      <t>1</t>
    </r>
    <r>
      <rPr>
        <sz val="9"/>
        <rFont val="Open Sans"/>
      </rPr>
      <t>Adjustments include upward and downward adjustments to prior year obligations in unexpired accounts.</t>
    </r>
  </si>
  <si>
    <t xml:space="preserve">TOTAL MANDATORY ACCOUNTS, NATIONAL SCIENCE FOUNDATION </t>
  </si>
  <si>
    <t>Unobligated Balance Transferred to other accounts</t>
  </si>
  <si>
    <t>Unobligated Balance Transferred from other accounts</t>
  </si>
  <si>
    <t>SUMMARY OF FY 2027 BUDGETARY RESOURCES BY ACCOUNT</t>
  </si>
  <si>
    <t>FY 2025
Actual</t>
  </si>
  <si>
    <t>FY 2026
Enacted</t>
  </si>
  <si>
    <t>FY 2027
Request</t>
  </si>
  <si>
    <t>Change Over
FY 2026 Enacted</t>
  </si>
  <si>
    <t>Appropriation, Mandatory (MP Translational research icebreaker)</t>
  </si>
  <si>
    <t xml:space="preserve">N/A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</si>
</sst>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;\(0.0%\)"/>
    <numFmt numFmtId="165" formatCode="&quot;$&quot;#,##0.00;\-&quot;$&quot;#,##0.00;&quot;-&quot;??"/>
    <numFmt numFmtId="166" formatCode="0.0%;\-0.0%;&quot;-&quot;??"/>
    <numFmt numFmtId="167" formatCode="&quot;$&quot;#,##0.00"/>
    <numFmt numFmtId="168" formatCode="#,##0.00;\-#,##0.00;&quot;-&quot;??"/>
    <numFmt numFmtId="169" formatCode="#,##0.0000"/>
    <numFmt numFmtId="170" formatCode="0.00000000000000"/>
    <numFmt numFmtId="171" formatCode="#,##0.00000000000000"/>
    <numFmt numFmtId="172" formatCode="0.000"/>
    <numFmt numFmtId="173" formatCode="0.0%"/>
  </numFmts>
  <fonts count="1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Open Sans"/>
    </font>
    <font>
      <sz val="10"/>
      <name val="Arial"/>
      <family val="2"/>
    </font>
    <font>
      <sz val="10"/>
      <name val="Open Sans"/>
    </font>
    <font>
      <sz val="10"/>
      <color indexed="8"/>
      <name val="Open Sans"/>
    </font>
    <font>
      <b/>
      <sz val="10"/>
      <color indexed="8"/>
      <name val="Open Sans"/>
    </font>
    <font>
      <b/>
      <i/>
      <sz val="10"/>
      <name val="Open Sans"/>
    </font>
    <font>
      <vertAlign val="superscript"/>
      <sz val="10"/>
      <name val="Open Sans"/>
    </font>
    <font>
      <sz val="9"/>
      <name val="Open Sans"/>
    </font>
    <font>
      <vertAlign val="superscript"/>
      <sz val="9"/>
      <name val="Open Sans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3" applyFont="1"/>
    <xf numFmtId="0" fontId="4" fillId="0" borderId="0" xfId="3" applyFont="1" applyAlignment="1">
      <alignment vertical="center"/>
    </xf>
    <xf numFmtId="0" fontId="7" fillId="0" borderId="0" xfId="2" applyFont="1"/>
    <xf numFmtId="5" fontId="2" fillId="0" borderId="0" xfId="2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165" fontId="4" fillId="0" borderId="0" xfId="2" applyNumberFormat="1" applyFont="1"/>
    <xf numFmtId="166" fontId="4" fillId="0" borderId="0" xfId="2" applyNumberFormat="1" applyFont="1"/>
    <xf numFmtId="167" fontId="4" fillId="0" borderId="0" xfId="3" applyNumberFormat="1" applyFont="1"/>
    <xf numFmtId="168" fontId="4" fillId="0" borderId="0" xfId="2" applyNumberFormat="1" applyFont="1"/>
    <xf numFmtId="164" fontId="4" fillId="0" borderId="0" xfId="2" applyNumberFormat="1" applyFont="1"/>
    <xf numFmtId="168" fontId="4" fillId="0" borderId="1" xfId="2" applyNumberFormat="1" applyFont="1" applyBorder="1"/>
    <xf numFmtId="168" fontId="4" fillId="0" borderId="0" xfId="3" applyNumberFormat="1" applyFont="1"/>
    <xf numFmtId="0" fontId="2" fillId="0" borderId="2" xfId="2" applyFont="1" applyBorder="1"/>
    <xf numFmtId="7" fontId="4" fillId="0" borderId="0" xfId="3" applyNumberFormat="1" applyFont="1"/>
    <xf numFmtId="43" fontId="4" fillId="0" borderId="0" xfId="1" applyFont="1" applyFill="1" applyBorder="1"/>
    <xf numFmtId="5" fontId="4" fillId="0" borderId="0" xfId="2" applyNumberFormat="1" applyFont="1"/>
    <xf numFmtId="169" fontId="4" fillId="0" borderId="0" xfId="3" applyNumberFormat="1" applyFont="1"/>
    <xf numFmtId="170" fontId="4" fillId="0" borderId="0" xfId="3" applyNumberFormat="1" applyFont="1"/>
    <xf numFmtId="171" fontId="4" fillId="0" borderId="0" xfId="3" applyNumberFormat="1" applyFont="1"/>
    <xf numFmtId="0" fontId="7" fillId="0" borderId="0" xfId="2" applyFont="1" applyAlignment="1">
      <alignment wrapText="1"/>
    </xf>
    <xf numFmtId="4" fontId="4" fillId="0" borderId="0" xfId="2" applyNumberFormat="1" applyFont="1"/>
    <xf numFmtId="172" fontId="4" fillId="0" borderId="0" xfId="3" applyNumberFormat="1" applyFont="1"/>
    <xf numFmtId="39" fontId="4" fillId="0" borderId="0" xfId="3" applyNumberFormat="1" applyFont="1"/>
    <xf numFmtId="173" fontId="4" fillId="0" borderId="0" xfId="2" applyNumberFormat="1" applyFont="1"/>
    <xf numFmtId="4" fontId="4" fillId="0" borderId="0" xfId="3" applyNumberFormat="1" applyFont="1" applyAlignment="1">
      <alignment vertical="top"/>
    </xf>
    <xf numFmtId="0" fontId="4" fillId="0" borderId="0" xfId="3" applyFont="1" applyAlignment="1">
      <alignment vertical="top"/>
    </xf>
    <xf numFmtId="168" fontId="4" fillId="0" borderId="0" xfId="1" applyNumberFormat="1" applyFont="1" applyFill="1" applyBorder="1"/>
    <xf numFmtId="4" fontId="4" fillId="0" borderId="0" xfId="1" applyNumberFormat="1" applyFont="1" applyFill="1" applyBorder="1"/>
    <xf numFmtId="173" fontId="4" fillId="0" borderId="0" xfId="2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168" fontId="4" fillId="0" borderId="0" xfId="2" applyNumberFormat="1" applyFont="1" applyAlignment="1">
      <alignment horizontal="right"/>
    </xf>
    <xf numFmtId="168" fontId="4" fillId="0" borderId="1" xfId="2" applyNumberFormat="1" applyFont="1" applyBorder="1" applyAlignment="1">
      <alignment horizontal="right"/>
    </xf>
    <xf numFmtId="9" fontId="4" fillId="0" borderId="0" xfId="4" applyFont="1"/>
    <xf numFmtId="164" fontId="4" fillId="0" borderId="0" xfId="2" applyNumberFormat="1" applyFont="1" applyAlignment="1">
      <alignment horizontal="right"/>
    </xf>
    <xf numFmtId="0" fontId="4" fillId="0" borderId="0" xfId="2" applyFont="1" applyAlignment="1">
      <alignment horizontal="left" indent="1"/>
    </xf>
    <xf numFmtId="0" fontId="4" fillId="0" borderId="0" xfId="3" applyFont="1" applyAlignment="1">
      <alignment horizontal="left" indent="1"/>
    </xf>
    <xf numFmtId="0" fontId="7" fillId="0" borderId="4" xfId="2" applyFont="1" applyBorder="1"/>
    <xf numFmtId="165" fontId="2" fillId="0" borderId="4" xfId="2" applyNumberFormat="1" applyFont="1" applyBorder="1"/>
    <xf numFmtId="166" fontId="2" fillId="0" borderId="4" xfId="2" applyNumberFormat="1" applyFont="1" applyBorder="1"/>
    <xf numFmtId="167" fontId="4" fillId="0" borderId="0" xfId="2" applyNumberFormat="1" applyFont="1"/>
    <xf numFmtId="165" fontId="2" fillId="0" borderId="2" xfId="2" applyNumberFormat="1" applyFont="1" applyBorder="1"/>
    <xf numFmtId="166" fontId="2" fillId="0" borderId="2" xfId="2" applyNumberFormat="1" applyFont="1" applyBorder="1"/>
    <xf numFmtId="167" fontId="2" fillId="0" borderId="2" xfId="2" applyNumberFormat="1" applyFont="1" applyBorder="1"/>
    <xf numFmtId="173" fontId="2" fillId="0" borderId="2" xfId="4" applyNumberFormat="1" applyFont="1" applyBorder="1"/>
    <xf numFmtId="0" fontId="4" fillId="0" borderId="1" xfId="2" applyFont="1" applyBorder="1" applyAlignment="1">
      <alignment horizontal="left" indent="1"/>
    </xf>
    <xf numFmtId="43" fontId="4" fillId="0" borderId="0" xfId="5" applyNumberFormat="1" applyFont="1"/>
    <xf numFmtId="5" fontId="6" fillId="0" borderId="1" xfId="2" applyNumberFormat="1" applyFont="1" applyBorder="1" applyAlignment="1">
      <alignment horizontal="center"/>
    </xf>
    <xf numFmtId="164" fontId="6" fillId="0" borderId="1" xfId="2" applyNumberFormat="1" applyFont="1" applyBorder="1" applyAlignment="1">
      <alignment horizontal="center"/>
    </xf>
    <xf numFmtId="165" fontId="4" fillId="0" borderId="0" xfId="2" applyNumberFormat="1" applyFont="1" applyAlignment="1">
      <alignment vertical="top"/>
    </xf>
    <xf numFmtId="166" fontId="4" fillId="0" borderId="0" xfId="2" applyNumberFormat="1" applyFont="1" applyAlignment="1">
      <alignment vertical="top"/>
    </xf>
    <xf numFmtId="168" fontId="4" fillId="0" borderId="0" xfId="2" applyNumberFormat="1" applyFont="1" applyAlignment="1">
      <alignment vertical="top"/>
    </xf>
    <xf numFmtId="9" fontId="4" fillId="0" borderId="0" xfId="4" applyFont="1" applyAlignment="1">
      <alignment vertical="top"/>
    </xf>
    <xf numFmtId="168" fontId="4" fillId="0" borderId="0" xfId="2" applyNumberFormat="1" applyFont="1" applyAlignment="1">
      <alignment horizontal="right" vertical="top"/>
    </xf>
    <xf numFmtId="168" fontId="4" fillId="0" borderId="1" xfId="2" applyNumberFormat="1" applyFont="1" applyBorder="1" applyAlignment="1">
      <alignment vertical="top"/>
    </xf>
    <xf numFmtId="168" fontId="4" fillId="0" borderId="1" xfId="2" applyNumberFormat="1" applyFont="1" applyBorder="1" applyAlignment="1">
      <alignment horizontal="right" vertical="top"/>
    </xf>
    <xf numFmtId="0" fontId="7" fillId="0" borderId="0" xfId="2" applyFont="1" applyAlignment="1">
      <alignment vertical="top"/>
    </xf>
    <xf numFmtId="0" fontId="2" fillId="0" borderId="2" xfId="2" applyFont="1" applyBorder="1" applyAlignment="1">
      <alignment vertical="top"/>
    </xf>
    <xf numFmtId="0" fontId="4" fillId="0" borderId="0" xfId="3" applyFont="1" applyAlignment="1">
      <alignment horizontal="left" vertical="top" indent="1"/>
    </xf>
    <xf numFmtId="0" fontId="4" fillId="0" borderId="0" xfId="2" applyFont="1" applyAlignment="1">
      <alignment horizontal="left" vertical="top" indent="1"/>
    </xf>
    <xf numFmtId="0" fontId="4" fillId="0" borderId="1" xfId="2" applyFont="1" applyBorder="1" applyAlignment="1">
      <alignment horizontal="left" vertical="top" indent="1"/>
    </xf>
    <xf numFmtId="0" fontId="7" fillId="0" borderId="0" xfId="2" applyFont="1" applyAlignment="1">
      <alignment vertical="top" wrapText="1"/>
    </xf>
    <xf numFmtId="165" fontId="2" fillId="0" borderId="2" xfId="2" applyNumberFormat="1" applyFont="1" applyBorder="1" applyAlignment="1">
      <alignment vertical="top"/>
    </xf>
    <xf numFmtId="166" fontId="2" fillId="0" borderId="2" xfId="2" applyNumberFormat="1" applyFont="1" applyBorder="1" applyAlignment="1">
      <alignment vertical="top"/>
    </xf>
    <xf numFmtId="43" fontId="4" fillId="0" borderId="0" xfId="1" applyFont="1" applyFill="1" applyBorder="1" applyAlignment="1">
      <alignment vertical="top"/>
    </xf>
    <xf numFmtId="5" fontId="4" fillId="0" borderId="0" xfId="2" applyNumberFormat="1" applyFont="1" applyAlignment="1">
      <alignment vertical="top"/>
    </xf>
    <xf numFmtId="164" fontId="4" fillId="0" borderId="0" xfId="2" applyNumberFormat="1" applyFont="1" applyAlignment="1">
      <alignment vertical="top"/>
    </xf>
    <xf numFmtId="4" fontId="4" fillId="0" borderId="0" xfId="2" applyNumberFormat="1" applyFont="1" applyAlignment="1">
      <alignment vertical="top"/>
    </xf>
    <xf numFmtId="43" fontId="4" fillId="0" borderId="0" xfId="5" applyNumberFormat="1" applyFont="1" applyAlignment="1">
      <alignment vertical="top"/>
    </xf>
    <xf numFmtId="167" fontId="4" fillId="0" borderId="0" xfId="3" applyNumberFormat="1" applyFont="1" applyAlignment="1">
      <alignment vertical="top"/>
    </xf>
    <xf numFmtId="166" fontId="4" fillId="0" borderId="0" xfId="2" applyNumberFormat="1" applyFont="1" applyAlignment="1">
      <alignment horizontal="right" vertical="top"/>
    </xf>
    <xf numFmtId="167" fontId="2" fillId="0" borderId="2" xfId="2" applyNumberFormat="1" applyFont="1" applyBorder="1" applyAlignment="1">
      <alignment vertical="top"/>
    </xf>
    <xf numFmtId="173" fontId="2" fillId="0" borderId="2" xfId="4" applyNumberFormat="1" applyFont="1" applyBorder="1" applyAlignment="1">
      <alignment vertical="top"/>
    </xf>
    <xf numFmtId="0" fontId="7" fillId="0" borderId="4" xfId="2" applyFont="1" applyBorder="1" applyAlignment="1">
      <alignment vertical="top"/>
    </xf>
    <xf numFmtId="167" fontId="4" fillId="0" borderId="0" xfId="2" applyNumberFormat="1" applyFont="1" applyAlignment="1">
      <alignment vertical="top"/>
    </xf>
    <xf numFmtId="168" fontId="4" fillId="0" borderId="0" xfId="1" applyNumberFormat="1" applyFont="1" applyFill="1" applyBorder="1" applyAlignment="1">
      <alignment vertical="top"/>
    </xf>
    <xf numFmtId="164" fontId="4" fillId="0" borderId="0" xfId="2" applyNumberFormat="1" applyFont="1" applyAlignment="1">
      <alignment horizontal="right" vertical="top"/>
    </xf>
    <xf numFmtId="4" fontId="4" fillId="0" borderId="0" xfId="1" applyNumberFormat="1" applyFont="1" applyFill="1" applyBorder="1" applyAlignment="1">
      <alignment vertical="top"/>
    </xf>
    <xf numFmtId="165" fontId="2" fillId="0" borderId="4" xfId="2" applyNumberFormat="1" applyFont="1" applyBorder="1" applyAlignment="1">
      <alignment vertical="top"/>
    </xf>
    <xf numFmtId="166" fontId="2" fillId="0" borderId="4" xfId="2" applyNumberFormat="1" applyFont="1" applyBorder="1" applyAlignment="1">
      <alignment vertical="top"/>
    </xf>
    <xf numFmtId="0" fontId="4" fillId="0" borderId="0" xfId="3" applyFont="1" applyAlignment="1">
      <alignment horizontal="left" vertical="top" wrapText="1" indent="1"/>
    </xf>
    <xf numFmtId="173" fontId="4" fillId="0" borderId="0" xfId="2" applyNumberFormat="1" applyFont="1" applyAlignment="1">
      <alignment vertical="top"/>
    </xf>
    <xf numFmtId="44" fontId="4" fillId="0" borderId="0" xfId="5" applyFont="1" applyAlignment="1">
      <alignment vertical="top"/>
    </xf>
    <xf numFmtId="0" fontId="2" fillId="0" borderId="0" xfId="3" applyFont="1" applyAlignment="1">
      <alignment horizontal="right" vertical="top" wrapText="1"/>
    </xf>
    <xf numFmtId="0" fontId="2" fillId="0" borderId="0" xfId="3" applyFont="1" applyAlignment="1">
      <alignment horizontal="right" vertical="top"/>
    </xf>
    <xf numFmtId="5" fontId="6" fillId="0" borderId="0" xfId="2" applyNumberFormat="1" applyFont="1" applyAlignment="1">
      <alignment horizontal="right" vertical="top"/>
    </xf>
    <xf numFmtId="164" fontId="6" fillId="0" borderId="0" xfId="2" applyNumberFormat="1" applyFont="1" applyAlignment="1">
      <alignment horizontal="right" vertical="top"/>
    </xf>
    <xf numFmtId="166" fontId="2" fillId="0" borderId="2" xfId="2" applyNumberFormat="1" applyFont="1" applyBorder="1" applyAlignment="1">
      <alignment horizontal="right" vertical="top"/>
    </xf>
    <xf numFmtId="0" fontId="9" fillId="0" borderId="0" xfId="3" applyFont="1" applyAlignment="1">
      <alignment vertical="top" wrapText="1"/>
    </xf>
    <xf numFmtId="0" fontId="10" fillId="0" borderId="0" xfId="3" applyFont="1" applyAlignment="1">
      <alignment vertical="top" wrapText="1"/>
    </xf>
    <xf numFmtId="0" fontId="2" fillId="0" borderId="0" xfId="2" applyFont="1" applyAlignment="1">
      <alignment horizontal="center" vertical="top"/>
    </xf>
    <xf numFmtId="5" fontId="5" fillId="0" borderId="3" xfId="2" applyNumberFormat="1" applyFont="1" applyBorder="1" applyAlignment="1">
      <alignment horizontal="center" vertical="top"/>
    </xf>
    <xf numFmtId="0" fontId="2" fillId="0" borderId="0" xfId="3" applyFont="1" applyAlignment="1">
      <alignment horizontal="left" wrapText="1"/>
    </xf>
    <xf numFmtId="0" fontId="2" fillId="0" borderId="1" xfId="3" applyFont="1" applyBorder="1" applyAlignment="1">
      <alignment horizontal="left" wrapText="1"/>
    </xf>
    <xf numFmtId="0" fontId="2" fillId="0" borderId="0" xfId="3" applyFont="1" applyAlignment="1">
      <alignment horizontal="right" wrapText="1"/>
    </xf>
    <xf numFmtId="0" fontId="2" fillId="0" borderId="1" xfId="3" applyFont="1" applyBorder="1" applyAlignment="1">
      <alignment horizontal="right" wrapText="1"/>
    </xf>
    <xf numFmtId="0" fontId="2" fillId="0" borderId="5" xfId="3" applyFont="1" applyBorder="1" applyAlignment="1">
      <alignment horizontal="right" wrapText="1"/>
    </xf>
    <xf numFmtId="0" fontId="2" fillId="0" borderId="1" xfId="3" applyFont="1" applyBorder="1" applyAlignment="1">
      <alignment horizontal="right"/>
    </xf>
    <xf numFmtId="0" fontId="2" fillId="0" borderId="0" xfId="3" applyFont="1" applyAlignment="1">
      <alignment horizontal="center" wrapText="1"/>
    </xf>
    <xf numFmtId="0" fontId="2" fillId="0" borderId="0" xfId="3" applyFont="1" applyAlignment="1">
      <alignment horizontal="center"/>
    </xf>
  </cellXfs>
  <cellStyles count="6">
    <cellStyle name="Comma" xfId="1" builtinId="3"/>
    <cellStyle name="Currency" xfId="5" builtinId="4"/>
    <cellStyle name="Normal" xfId="0" builtinId="0"/>
    <cellStyle name="Normal 10" xfId="3" xr:uid="{A3895E0F-E24F-48B0-BE5C-86861DA16C40}"/>
    <cellStyle name="Normal_SUMTBLEB" xfId="2" xr:uid="{24A46442-8A21-4EFC-9A94-E7F7AF8992BF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BES/2025/SF-133/sf-133%20September/SEP%20FY25%20SF133%20Final.xlsx" TargetMode="External"/><Relationship Id="rId2" Type="http://schemas.openxmlformats.org/officeDocument/2006/relationships/externalLinkPath" Target="file:///P:\BES\2025\SF-133\sf-133%20September\SEP%20FY25%20SF133%20Final.xlsx" TargetMode="External"/><Relationship Id="rId1" Type="http://schemas.openxmlformats.org/officeDocument/2006/relationships/externalLinkPath" Target="/BES/2025/SF-133/sf-133%20September/SEP%20FY25%20SF133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BES/2024/SF-%20133/FY%2024%20Final%20133%20formatted%20w%20table%20ALR.xlsm" TargetMode="External"/><Relationship Id="rId2" Type="http://schemas.openxmlformats.org/officeDocument/2006/relationships/externalLinkPath" Target="file:///P:\BES\2024\SF-%20133\FY%2024%20Final%20133%20formatted%20w%20table%20ALR.xlsm" TargetMode="External"/><Relationship Id="rId1" Type="http://schemas.openxmlformats.org/officeDocument/2006/relationships/externalLinkPath" Target="/BES/2024/SF-%20133/FY%2024%20Final%20133%20formatted%20w%20table%20AL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33 Summary"/>
      <sheetName val="RRA"/>
      <sheetName val="EDU"/>
      <sheetName val="OIG"/>
      <sheetName val="MREFC"/>
      <sheetName val="AOAM"/>
      <sheetName val="Donations"/>
      <sheetName val="H1B"/>
      <sheetName val="NSB"/>
      <sheetName val="CHIPS"/>
      <sheetName val="TOTALS"/>
    </sheetNames>
    <sheetDataSet>
      <sheetData sheetId="0"/>
      <sheetData sheetId="1"/>
      <sheetData sheetId="2"/>
      <sheetData sheetId="3">
        <row r="2">
          <cell r="L2">
            <v>1299218</v>
          </cell>
        </row>
        <row r="36">
          <cell r="M36">
            <v>94350.38</v>
          </cell>
          <cell r="N36">
            <v>1274441</v>
          </cell>
        </row>
      </sheetData>
      <sheetData sheetId="4"/>
      <sheetData sheetId="5">
        <row r="2">
          <cell r="M2">
            <v>41838.19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SF accts"/>
      <sheetName val="RRA TB Pivot"/>
      <sheetName val="MREFC TB Pivot"/>
      <sheetName val="TB"/>
      <sheetName val="RRA"/>
      <sheetName val="EHR"/>
      <sheetName val="OIG"/>
      <sheetName val="MREFC"/>
      <sheetName val="AOAM"/>
      <sheetName val="Donations"/>
      <sheetName val="H1B"/>
      <sheetName val="NSB"/>
      <sheetName val="CHIPS"/>
      <sheetName val="TOTALS"/>
      <sheetName val="MREFC SOF"/>
      <sheetName val="EDU SOF"/>
      <sheetName val="AOAM SOF"/>
      <sheetName val="RRA SOF"/>
      <sheetName val="FMLOB_Status_of_Funds_Report_16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N15">
            <v>23110000</v>
          </cell>
          <cell r="O15">
            <v>1300000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8991-CE3F-41D8-B4A0-796A3A0368AF}">
  <dimension ref="A1:K51"/>
  <sheetViews>
    <sheetView showGridLines="0" tabSelected="1" zoomScaleNormal="100" workbookViewId="0">
      <selection sqref="A1:F1"/>
    </sheetView>
  </sheetViews>
  <sheetFormatPr defaultColWidth="9.140625" defaultRowHeight="15.75" customHeight="1" x14ac:dyDescent="0.35"/>
  <cols>
    <col min="1" max="1" width="59.5703125" style="1" customWidth="1"/>
    <col min="2" max="2" width="12.5703125" style="1" customWidth="1"/>
    <col min="3" max="3" width="14.5703125" style="1" customWidth="1"/>
    <col min="4" max="6" width="12.5703125" style="1" customWidth="1"/>
    <col min="7" max="7" width="9.140625" style="1" customWidth="1"/>
    <col min="8" max="8" width="19" style="1" bestFit="1" customWidth="1"/>
    <col min="9" max="9" width="9.140625" style="1"/>
    <col min="10" max="10" width="19.85546875" style="1" bestFit="1" customWidth="1"/>
    <col min="11" max="11" width="9.140625" style="1"/>
    <col min="12" max="12" width="12.5703125" style="1" bestFit="1" customWidth="1"/>
    <col min="13" max="16384" width="9.140625" style="1"/>
  </cols>
  <sheetData>
    <row r="1" spans="1:11" ht="15.75" customHeight="1" x14ac:dyDescent="0.35">
      <c r="A1" s="90" t="s">
        <v>32</v>
      </c>
      <c r="B1" s="90"/>
      <c r="C1" s="90"/>
      <c r="D1" s="90"/>
      <c r="E1" s="90"/>
      <c r="F1" s="90"/>
    </row>
    <row r="2" spans="1:11" ht="15" customHeight="1" thickBot="1" x14ac:dyDescent="0.4">
      <c r="A2" s="91" t="s">
        <v>0</v>
      </c>
      <c r="B2" s="91"/>
      <c r="C2" s="91"/>
      <c r="D2" s="91"/>
      <c r="E2" s="91"/>
      <c r="F2" s="91"/>
    </row>
    <row r="3" spans="1:11" s="2" customFormat="1" ht="34.5" customHeight="1" x14ac:dyDescent="0.35">
      <c r="A3" s="92" t="s">
        <v>1</v>
      </c>
      <c r="B3" s="94" t="s">
        <v>33</v>
      </c>
      <c r="C3" s="96" t="s">
        <v>34</v>
      </c>
      <c r="D3" s="94" t="s">
        <v>35</v>
      </c>
      <c r="E3" s="98" t="s">
        <v>36</v>
      </c>
      <c r="F3" s="99"/>
    </row>
    <row r="4" spans="1:11" ht="16.5" customHeight="1" x14ac:dyDescent="0.35">
      <c r="A4" s="93" t="s">
        <v>2</v>
      </c>
      <c r="B4" s="95"/>
      <c r="C4" s="95"/>
      <c r="D4" s="97"/>
      <c r="E4" s="47" t="s">
        <v>3</v>
      </c>
      <c r="F4" s="48" t="s">
        <v>4</v>
      </c>
    </row>
    <row r="5" spans="1:11" ht="15.95" customHeight="1" x14ac:dyDescent="0.35">
      <c r="A5" s="56" t="s">
        <v>5</v>
      </c>
      <c r="B5" s="4"/>
      <c r="C5" s="4"/>
      <c r="D5" s="4"/>
      <c r="E5" s="4"/>
      <c r="F5" s="5"/>
    </row>
    <row r="6" spans="1:11" ht="15.95" customHeight="1" x14ac:dyDescent="0.35">
      <c r="A6" s="58" t="s">
        <v>6</v>
      </c>
      <c r="B6" s="49">
        <v>7176.5</v>
      </c>
      <c r="C6" s="49">
        <v>7176.5</v>
      </c>
      <c r="D6" s="49">
        <v>3409.45</v>
      </c>
      <c r="E6" s="49">
        <v>-3767.05</v>
      </c>
      <c r="F6" s="50">
        <v>-0.52491465198913123</v>
      </c>
      <c r="G6" s="8"/>
    </row>
    <row r="7" spans="1:11" ht="15.95" customHeight="1" x14ac:dyDescent="0.35">
      <c r="A7" s="59" t="s">
        <v>7</v>
      </c>
      <c r="B7" s="51">
        <v>132.9</v>
      </c>
      <c r="C7" s="51">
        <v>41.19</v>
      </c>
      <c r="D7" s="51"/>
      <c r="E7" s="51">
        <v>-41.19</v>
      </c>
      <c r="F7" s="52"/>
    </row>
    <row r="8" spans="1:11" ht="15.95" customHeight="1" x14ac:dyDescent="0.35">
      <c r="A8" s="59" t="s">
        <v>8</v>
      </c>
      <c r="B8" s="51">
        <v>-41.19</v>
      </c>
      <c r="C8" s="51"/>
      <c r="D8" s="51"/>
      <c r="E8" s="51"/>
      <c r="F8" s="53"/>
    </row>
    <row r="9" spans="1:11" ht="15.95" customHeight="1" x14ac:dyDescent="0.35">
      <c r="A9" s="59" t="s">
        <v>30</v>
      </c>
      <c r="B9" s="51">
        <v>-23.4</v>
      </c>
      <c r="C9" s="51"/>
      <c r="D9" s="51"/>
      <c r="E9" s="51"/>
      <c r="F9" s="53"/>
    </row>
    <row r="10" spans="1:11" ht="15.95" customHeight="1" x14ac:dyDescent="0.35">
      <c r="A10" s="60" t="s">
        <v>9</v>
      </c>
      <c r="B10" s="54">
        <v>44.04</v>
      </c>
      <c r="C10" s="54"/>
      <c r="D10" s="54"/>
      <c r="E10" s="54"/>
      <c r="F10" s="55"/>
      <c r="G10" s="12"/>
    </row>
    <row r="11" spans="1:11" ht="15.95" customHeight="1" thickBot="1" x14ac:dyDescent="0.4">
      <c r="A11" s="57" t="s">
        <v>10</v>
      </c>
      <c r="B11" s="62">
        <v>7288.85</v>
      </c>
      <c r="C11" s="62">
        <v>7217.69</v>
      </c>
      <c r="D11" s="62">
        <v>3409.45</v>
      </c>
      <c r="E11" s="62">
        <v>-3808.24</v>
      </c>
      <c r="F11" s="63">
        <v>-0.52762587476048428</v>
      </c>
      <c r="H11" s="8"/>
      <c r="I11" s="8"/>
      <c r="K11" s="14"/>
    </row>
    <row r="12" spans="1:11" ht="15.95" customHeight="1" x14ac:dyDescent="0.35">
      <c r="A12" s="56" t="s">
        <v>11</v>
      </c>
      <c r="B12" s="64"/>
      <c r="C12" s="65"/>
      <c r="D12" s="65"/>
      <c r="E12" s="65"/>
      <c r="F12" s="66"/>
      <c r="I12" s="17"/>
    </row>
    <row r="13" spans="1:11" ht="15.95" customHeight="1" x14ac:dyDescent="0.35">
      <c r="A13" s="58" t="s">
        <v>6</v>
      </c>
      <c r="B13" s="67">
        <v>1172</v>
      </c>
      <c r="C13" s="67">
        <v>938.25</v>
      </c>
      <c r="D13" s="68">
        <v>0</v>
      </c>
      <c r="E13" s="67">
        <v>-938.25</v>
      </c>
      <c r="F13" s="50">
        <v>-1</v>
      </c>
      <c r="H13" s="14"/>
      <c r="J13" s="18"/>
    </row>
    <row r="14" spans="1:11" ht="15.95" customHeight="1" x14ac:dyDescent="0.35">
      <c r="A14" s="59" t="s">
        <v>7</v>
      </c>
      <c r="B14" s="51">
        <v>80.39</v>
      </c>
      <c r="C14" s="51">
        <v>11.3</v>
      </c>
      <c r="D14" s="51"/>
      <c r="E14" s="51">
        <v>-11.3</v>
      </c>
      <c r="F14" s="52"/>
    </row>
    <row r="15" spans="1:11" ht="15.95" customHeight="1" x14ac:dyDescent="0.35">
      <c r="A15" s="59" t="s">
        <v>8</v>
      </c>
      <c r="B15" s="51">
        <v>-11.3</v>
      </c>
      <c r="C15" s="26"/>
      <c r="D15" s="51"/>
      <c r="E15" s="51"/>
      <c r="F15" s="53"/>
    </row>
    <row r="16" spans="1:11" ht="15.95" customHeight="1" x14ac:dyDescent="0.35">
      <c r="A16" s="59" t="s">
        <v>30</v>
      </c>
      <c r="B16" s="51">
        <v>-23.4</v>
      </c>
      <c r="C16" s="51"/>
      <c r="D16" s="51"/>
      <c r="E16" s="51"/>
      <c r="F16" s="53"/>
    </row>
    <row r="17" spans="1:10" ht="15.95" customHeight="1" x14ac:dyDescent="0.35">
      <c r="A17" s="60" t="s">
        <v>9</v>
      </c>
      <c r="B17" s="54">
        <v>51.51</v>
      </c>
      <c r="C17" s="54"/>
      <c r="D17" s="54"/>
      <c r="E17" s="54"/>
      <c r="F17" s="55"/>
      <c r="G17" s="8"/>
      <c r="H17" s="19"/>
    </row>
    <row r="18" spans="1:10" ht="15.95" customHeight="1" thickBot="1" x14ac:dyDescent="0.4">
      <c r="A18" s="57" t="s">
        <v>10</v>
      </c>
      <c r="B18" s="62">
        <v>1269.2</v>
      </c>
      <c r="C18" s="62">
        <v>949.55</v>
      </c>
      <c r="D18" s="62">
        <v>0</v>
      </c>
      <c r="E18" s="62">
        <v>-949.55</v>
      </c>
      <c r="F18" s="63">
        <v>-1</v>
      </c>
      <c r="H18" s="19"/>
      <c r="J18" s="17"/>
    </row>
    <row r="19" spans="1:10" ht="15.95" customHeight="1" x14ac:dyDescent="0.35">
      <c r="A19" s="61" t="s">
        <v>13</v>
      </c>
      <c r="B19" s="67"/>
      <c r="C19" s="26"/>
      <c r="D19" s="69"/>
      <c r="E19" s="26"/>
      <c r="F19" s="26"/>
    </row>
    <row r="20" spans="1:10" ht="15.95" customHeight="1" x14ac:dyDescent="0.35">
      <c r="A20" s="58" t="s">
        <v>6</v>
      </c>
      <c r="B20" s="67">
        <v>0</v>
      </c>
      <c r="C20" s="67">
        <v>251</v>
      </c>
      <c r="D20" s="67">
        <v>172.95</v>
      </c>
      <c r="E20" s="67">
        <v>-78.050000000000011</v>
      </c>
      <c r="F20" s="70">
        <v>-0.31095617529880482</v>
      </c>
    </row>
    <row r="21" spans="1:10" ht="15.95" customHeight="1" x14ac:dyDescent="0.35">
      <c r="A21" s="59" t="s">
        <v>7</v>
      </c>
      <c r="B21" s="51">
        <v>342.37106130000001</v>
      </c>
      <c r="C21" s="51">
        <v>55.96</v>
      </c>
      <c r="D21" s="51"/>
      <c r="E21" s="51">
        <v>-55.96</v>
      </c>
      <c r="F21" s="50"/>
      <c r="J21" s="22"/>
    </row>
    <row r="22" spans="1:10" ht="15.95" customHeight="1" x14ac:dyDescent="0.35">
      <c r="A22" s="59" t="s">
        <v>8</v>
      </c>
      <c r="B22" s="51">
        <v>-55.96</v>
      </c>
      <c r="C22" s="51"/>
      <c r="D22" s="51"/>
      <c r="E22" s="51"/>
      <c r="F22" s="70"/>
    </row>
    <row r="23" spans="1:10" ht="15.95" customHeight="1" x14ac:dyDescent="0.35">
      <c r="A23" s="58" t="s">
        <v>31</v>
      </c>
      <c r="B23" s="51">
        <v>46.8</v>
      </c>
      <c r="C23" s="51"/>
      <c r="D23" s="51"/>
      <c r="E23" s="51"/>
      <c r="F23" s="70"/>
    </row>
    <row r="24" spans="1:10" ht="16.5" customHeight="1" x14ac:dyDescent="0.35">
      <c r="A24" s="60" t="s">
        <v>9</v>
      </c>
      <c r="B24" s="54">
        <v>3.53</v>
      </c>
      <c r="C24" s="54"/>
      <c r="D24" s="54"/>
      <c r="E24" s="51"/>
      <c r="F24" s="70"/>
    </row>
    <row r="25" spans="1:10" ht="15.95" customHeight="1" thickBot="1" x14ac:dyDescent="0.4">
      <c r="A25" s="57" t="s">
        <v>10</v>
      </c>
      <c r="B25" s="71">
        <v>336.74106130000001</v>
      </c>
      <c r="C25" s="71">
        <v>306.95999999999998</v>
      </c>
      <c r="D25" s="71">
        <v>172.95</v>
      </c>
      <c r="E25" s="71">
        <v>-134.01</v>
      </c>
      <c r="F25" s="72">
        <v>-0.43657154026583267</v>
      </c>
      <c r="G25" s="23"/>
    </row>
    <row r="26" spans="1:10" ht="15.95" hidden="1" customHeight="1" x14ac:dyDescent="0.35">
      <c r="A26" s="20" t="s">
        <v>14</v>
      </c>
      <c r="B26" s="21"/>
      <c r="C26" s="6"/>
      <c r="D26" s="6"/>
      <c r="E26" s="6"/>
      <c r="F26" s="24"/>
    </row>
    <row r="27" spans="1:10" ht="15.95" hidden="1" customHeight="1" x14ac:dyDescent="0.35">
      <c r="A27" s="36" t="s">
        <v>6</v>
      </c>
      <c r="B27" s="40">
        <v>448</v>
      </c>
      <c r="C27" s="40">
        <v>355</v>
      </c>
      <c r="D27" s="40">
        <v>359.7</v>
      </c>
      <c r="E27" s="40">
        <f>D27-C27</f>
        <v>4.6999999999999886</v>
      </c>
      <c r="F27" s="7">
        <f>IF(C27=0,"N/A  ",E27/C27)</f>
        <v>1.3239436619718279E-2</v>
      </c>
    </row>
    <row r="28" spans="1:10" ht="15.95" hidden="1" customHeight="1" x14ac:dyDescent="0.35">
      <c r="A28" s="36" t="s">
        <v>7</v>
      </c>
      <c r="B28" s="9">
        <f>[1]AOAM!$M$2/1000000</f>
        <v>4.1838190000000004E-2</v>
      </c>
      <c r="C28" s="9">
        <f>-B29+B30</f>
        <v>0.04</v>
      </c>
      <c r="D28" s="9"/>
      <c r="E28" s="9"/>
      <c r="F28" s="31"/>
    </row>
    <row r="29" spans="1:10" ht="15.95" hidden="1" customHeight="1" x14ac:dyDescent="0.35">
      <c r="A29" s="35" t="s">
        <v>8</v>
      </c>
      <c r="B29" s="9">
        <v>-0.04</v>
      </c>
      <c r="C29" s="9"/>
      <c r="D29" s="9"/>
      <c r="E29" s="9"/>
      <c r="F29" s="31"/>
    </row>
    <row r="30" spans="1:10" ht="15.95" hidden="1" customHeight="1" x14ac:dyDescent="0.35">
      <c r="A30" s="35" t="s">
        <v>9</v>
      </c>
      <c r="B30" s="9">
        <v>0</v>
      </c>
      <c r="C30" s="9"/>
      <c r="D30" s="9"/>
      <c r="E30" s="9"/>
      <c r="F30" s="31"/>
    </row>
    <row r="31" spans="1:10" ht="15.95" hidden="1" customHeight="1" x14ac:dyDescent="0.35">
      <c r="A31" s="45" t="s">
        <v>15</v>
      </c>
      <c r="B31" s="11">
        <v>-0.26900000000000002</v>
      </c>
      <c r="C31" s="11"/>
      <c r="D31" s="11"/>
      <c r="E31" s="11"/>
      <c r="F31" s="32"/>
    </row>
    <row r="32" spans="1:10" ht="15.95" hidden="1" customHeight="1" thickBot="1" x14ac:dyDescent="0.4">
      <c r="A32" s="13" t="s">
        <v>10</v>
      </c>
      <c r="B32" s="43">
        <f>SUM(B27:B31)</f>
        <v>447.73283819</v>
      </c>
      <c r="C32" s="43">
        <f>SUM(C27:C31)</f>
        <v>355.04</v>
      </c>
      <c r="D32" s="43">
        <f>SUM(D27:D31)</f>
        <v>359.7</v>
      </c>
      <c r="E32" s="43">
        <f>D32-C32</f>
        <v>4.6599999999999682</v>
      </c>
      <c r="F32" s="44">
        <f>IF(C32=0,"N/A  ",E32/C32)</f>
        <v>1.3125281658404596E-2</v>
      </c>
    </row>
    <row r="33" spans="1:8" ht="15.95" hidden="1" customHeight="1" x14ac:dyDescent="0.35">
      <c r="A33" s="3" t="s">
        <v>16</v>
      </c>
      <c r="B33" s="25"/>
      <c r="C33" s="26"/>
      <c r="D33" s="26"/>
      <c r="E33" s="26"/>
      <c r="F33" s="26"/>
    </row>
    <row r="34" spans="1:8" ht="15.95" hidden="1" customHeight="1" x14ac:dyDescent="0.35">
      <c r="A34" s="36" t="s">
        <v>6</v>
      </c>
      <c r="B34" s="21">
        <v>5.09</v>
      </c>
      <c r="C34" s="21">
        <v>5.09</v>
      </c>
      <c r="D34" s="21">
        <v>3.05</v>
      </c>
      <c r="E34" s="21">
        <f>D34-C34</f>
        <v>-2.04</v>
      </c>
      <c r="F34" s="7">
        <f>IF(C34=0,"N/A  ",E34/C34)</f>
        <v>-0.40078585461689592</v>
      </c>
    </row>
    <row r="35" spans="1:8" ht="15.95" hidden="1" customHeight="1" x14ac:dyDescent="0.35">
      <c r="A35" s="35" t="s">
        <v>15</v>
      </c>
      <c r="B35" s="27">
        <v>-0.89100000000000001</v>
      </c>
      <c r="C35" s="11"/>
      <c r="D35" s="11"/>
      <c r="E35" s="9"/>
      <c r="F35" s="34"/>
    </row>
    <row r="36" spans="1:8" ht="15.95" hidden="1" customHeight="1" thickBot="1" x14ac:dyDescent="0.4">
      <c r="A36" s="13" t="s">
        <v>10</v>
      </c>
      <c r="B36" s="41">
        <f>SUM(B34:B35)</f>
        <v>4.1989999999999998</v>
      </c>
      <c r="C36" s="41">
        <f>SUM(C34:C35)</f>
        <v>5.09</v>
      </c>
      <c r="D36" s="41">
        <f>SUM(D34:D35)</f>
        <v>3.05</v>
      </c>
      <c r="E36" s="41">
        <f>D36-C36</f>
        <v>-2.04</v>
      </c>
      <c r="F36" s="42">
        <f>IF(C36=0,"N/A  ",E36/C36)</f>
        <v>-0.40078585461689592</v>
      </c>
    </row>
    <row r="37" spans="1:8" ht="15.95" hidden="1" customHeight="1" x14ac:dyDescent="0.35">
      <c r="A37" s="3" t="s">
        <v>17</v>
      </c>
      <c r="B37" s="28"/>
      <c r="H37" s="1" t="s">
        <v>18</v>
      </c>
    </row>
    <row r="38" spans="1:8" ht="15.95" hidden="1" customHeight="1" x14ac:dyDescent="0.35">
      <c r="A38" s="36" t="s">
        <v>6</v>
      </c>
      <c r="B38" s="21">
        <f>([2]OIG!$N$15+[2]OIG!$O$15)/1000000</f>
        <v>24.41</v>
      </c>
      <c r="C38" s="21">
        <v>24.16</v>
      </c>
      <c r="D38" s="21">
        <v>18</v>
      </c>
      <c r="E38" s="21">
        <f>D38-C38</f>
        <v>-6.16</v>
      </c>
      <c r="F38" s="7">
        <f>IF(C38=0,"N/A  ",E38/C38)</f>
        <v>-0.25496688741721857</v>
      </c>
    </row>
    <row r="39" spans="1:8" ht="15.95" hidden="1" customHeight="1" x14ac:dyDescent="0.35">
      <c r="A39" s="35" t="s">
        <v>7</v>
      </c>
      <c r="B39" s="27">
        <f>[1]OIG!$L$2/1000000</f>
        <v>1.299218</v>
      </c>
      <c r="C39" s="9">
        <f>B40*-1</f>
        <v>1.2744409999999999</v>
      </c>
      <c r="D39" s="9"/>
      <c r="E39" s="9">
        <f>D39-C39</f>
        <v>-1.2744409999999999</v>
      </c>
      <c r="F39" s="33"/>
    </row>
    <row r="40" spans="1:8" ht="15.95" hidden="1" customHeight="1" x14ac:dyDescent="0.35">
      <c r="A40" s="35" t="s">
        <v>8</v>
      </c>
      <c r="B40" s="9">
        <f>-[1]OIG!$N$36/1000000</f>
        <v>-1.2744409999999999</v>
      </c>
      <c r="C40" s="9"/>
      <c r="D40" s="9"/>
      <c r="E40" s="9"/>
      <c r="F40" s="31"/>
    </row>
    <row r="41" spans="1:8" ht="15.95" hidden="1" customHeight="1" x14ac:dyDescent="0.35">
      <c r="A41" s="35" t="s">
        <v>15</v>
      </c>
      <c r="B41" s="9">
        <f>-[1]OIG!$M$36/1000000</f>
        <v>-9.4350380000000011E-2</v>
      </c>
      <c r="C41" s="9"/>
      <c r="D41" s="11"/>
      <c r="E41" s="9"/>
      <c r="F41" s="32"/>
    </row>
    <row r="42" spans="1:8" ht="15.95" hidden="1" customHeight="1" thickBot="1" x14ac:dyDescent="0.4">
      <c r="A42" s="13" t="s">
        <v>10</v>
      </c>
      <c r="B42" s="41">
        <f>SUM(B38:B41)</f>
        <v>24.340426619999999</v>
      </c>
      <c r="C42" s="41">
        <f>SUM(C38:C41)</f>
        <v>25.434441</v>
      </c>
      <c r="D42" s="41">
        <f>SUM(D38:D41)</f>
        <v>18</v>
      </c>
      <c r="E42" s="41">
        <f>D42-C42</f>
        <v>-7.4344409999999996</v>
      </c>
      <c r="F42" s="42">
        <f>IF(C42=0,"N/A  ",E42/C42)</f>
        <v>-0.29229818732796209</v>
      </c>
      <c r="G42" s="14"/>
    </row>
    <row r="43" spans="1:8" ht="15.95" hidden="1" customHeight="1" thickBot="1" x14ac:dyDescent="0.4">
      <c r="A43" s="37" t="s">
        <v>19</v>
      </c>
      <c r="B43" s="38">
        <f>B11+B18+B25+B32+B36+B42</f>
        <v>9371.0633261100011</v>
      </c>
      <c r="C43" s="38">
        <f>C11+C18+C25+C32+C36+C42</f>
        <v>8859.7644409999994</v>
      </c>
      <c r="D43" s="38">
        <f>D11+D18+D25+D32+D36+D42</f>
        <v>3963.1499999999996</v>
      </c>
      <c r="E43" s="38">
        <f>D43-C43</f>
        <v>-4896.6144409999997</v>
      </c>
      <c r="F43" s="39">
        <f>IF(C43=0,"N/A  ",E43/C43)</f>
        <v>-0.55267998078370129</v>
      </c>
      <c r="H43" s="14"/>
    </row>
    <row r="44" spans="1:8" ht="15.95" customHeight="1" x14ac:dyDescent="0.35">
      <c r="A44" s="88" t="s">
        <v>12</v>
      </c>
      <c r="B44" s="89"/>
      <c r="C44" s="89"/>
      <c r="D44" s="89"/>
      <c r="E44" s="89"/>
      <c r="F44" s="89"/>
    </row>
    <row r="45" spans="1:8" ht="15.95" customHeight="1" x14ac:dyDescent="0.35">
      <c r="A45" s="89" t="s">
        <v>28</v>
      </c>
      <c r="B45" s="89"/>
      <c r="C45" s="89"/>
      <c r="D45" s="89"/>
      <c r="E45" s="89"/>
      <c r="F45" s="89"/>
    </row>
    <row r="47" spans="1:8" ht="15.75" customHeight="1" x14ac:dyDescent="0.35">
      <c r="B47" s="8"/>
    </row>
    <row r="49" spans="3:3" ht="15.75" customHeight="1" x14ac:dyDescent="0.35">
      <c r="C49" s="8"/>
    </row>
    <row r="51" spans="3:3" ht="15.75" customHeight="1" x14ac:dyDescent="0.35">
      <c r="C51" s="8"/>
    </row>
  </sheetData>
  <mergeCells count="9">
    <mergeCell ref="A44:F44"/>
    <mergeCell ref="A45:F45"/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5" right="0.75" top="1" bottom="1" header="0.7" footer="0.7"/>
  <pageSetup scale="70" firstPageNumber="5" orientation="portrait" useFirstPageNumber="1" r:id="rId1"/>
  <headerFooter scaleWithDoc="0" alignWithMargins="0">
    <oddHeader xml:space="preserve">&amp;C
</oddHeader>
    <oddFooter>&amp;C&amp;"Times New Roman,Regular"Technical Info - &amp;P&amp;L  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D9F1-2173-41DB-91F7-E746613519C4}">
  <dimension ref="A1:K51"/>
  <sheetViews>
    <sheetView showGridLines="0" zoomScaleNormal="100" workbookViewId="0">
      <selection sqref="A1:F1"/>
    </sheetView>
  </sheetViews>
  <sheetFormatPr defaultColWidth="9.140625" defaultRowHeight="15.75" customHeight="1" x14ac:dyDescent="0.35"/>
  <cols>
    <col min="1" max="1" width="59.5703125" style="1" customWidth="1"/>
    <col min="2" max="2" width="12.5703125" style="1" customWidth="1"/>
    <col min="3" max="3" width="14.5703125" style="1" customWidth="1"/>
    <col min="4" max="6" width="12.5703125" style="1" customWidth="1"/>
    <col min="7" max="7" width="9.140625" style="1" customWidth="1"/>
    <col min="8" max="8" width="19" style="1" bestFit="1" customWidth="1"/>
    <col min="9" max="9" width="9.140625" style="1"/>
    <col min="10" max="10" width="19.85546875" style="1" bestFit="1" customWidth="1"/>
    <col min="11" max="11" width="9.140625" style="1"/>
    <col min="12" max="12" width="12.5703125" style="1" bestFit="1" customWidth="1"/>
    <col min="13" max="16384" width="9.140625" style="1"/>
  </cols>
  <sheetData>
    <row r="1" spans="1:11" ht="15.75" customHeight="1" x14ac:dyDescent="0.35">
      <c r="A1" s="90" t="s">
        <v>32</v>
      </c>
      <c r="B1" s="90"/>
      <c r="C1" s="90"/>
      <c r="D1" s="90"/>
      <c r="E1" s="90"/>
      <c r="F1" s="90"/>
    </row>
    <row r="2" spans="1:11" ht="15" customHeight="1" thickBot="1" x14ac:dyDescent="0.4">
      <c r="A2" s="91" t="s">
        <v>0</v>
      </c>
      <c r="B2" s="91"/>
      <c r="C2" s="91"/>
      <c r="D2" s="91"/>
      <c r="E2" s="91"/>
      <c r="F2" s="91"/>
    </row>
    <row r="3" spans="1:11" s="2" customFormat="1" ht="34.5" customHeight="1" x14ac:dyDescent="0.35">
      <c r="A3" s="92" t="s">
        <v>1</v>
      </c>
      <c r="B3" s="94" t="s">
        <v>33</v>
      </c>
      <c r="C3" s="96" t="s">
        <v>34</v>
      </c>
      <c r="D3" s="94" t="s">
        <v>35</v>
      </c>
      <c r="E3" s="98" t="s">
        <v>36</v>
      </c>
      <c r="F3" s="99"/>
    </row>
    <row r="4" spans="1:11" ht="16.5" customHeight="1" x14ac:dyDescent="0.35">
      <c r="A4" s="93" t="s">
        <v>2</v>
      </c>
      <c r="B4" s="95"/>
      <c r="C4" s="95"/>
      <c r="D4" s="97"/>
      <c r="E4" s="47" t="s">
        <v>3</v>
      </c>
      <c r="F4" s="48" t="s">
        <v>4</v>
      </c>
    </row>
    <row r="5" spans="1:11" ht="15.95" hidden="1" customHeight="1" x14ac:dyDescent="0.35">
      <c r="A5" s="3" t="s">
        <v>5</v>
      </c>
      <c r="B5" s="4"/>
      <c r="C5" s="4"/>
      <c r="D5" s="4"/>
      <c r="E5" s="4"/>
      <c r="F5" s="5"/>
    </row>
    <row r="6" spans="1:11" ht="15.95" hidden="1" customHeight="1" x14ac:dyDescent="0.35">
      <c r="A6" s="36" t="s">
        <v>6</v>
      </c>
      <c r="B6" s="6">
        <v>7176.5</v>
      </c>
      <c r="C6" s="6">
        <f>B6</f>
        <v>7176.5</v>
      </c>
      <c r="D6" s="6">
        <v>3409.45</v>
      </c>
      <c r="E6" s="6">
        <f>D6-C6</f>
        <v>-3767.05</v>
      </c>
      <c r="F6" s="7">
        <f>IF(C6=0,"N/A  ",E6/C6)</f>
        <v>-0.52491465198913123</v>
      </c>
      <c r="G6" s="8"/>
    </row>
    <row r="7" spans="1:11" ht="15.95" hidden="1" customHeight="1" x14ac:dyDescent="0.35">
      <c r="A7" s="35" t="s">
        <v>7</v>
      </c>
      <c r="B7" s="9">
        <v>132.9</v>
      </c>
      <c r="C7" s="9">
        <f>-B8</f>
        <v>41.19</v>
      </c>
      <c r="D7" s="9"/>
      <c r="E7" s="9">
        <f>D7-C7</f>
        <v>-41.19</v>
      </c>
      <c r="F7" s="33"/>
    </row>
    <row r="8" spans="1:11" ht="15.95" hidden="1" customHeight="1" x14ac:dyDescent="0.35">
      <c r="A8" s="35" t="s">
        <v>8</v>
      </c>
      <c r="B8" s="9">
        <v>-41.19</v>
      </c>
      <c r="C8" s="9"/>
      <c r="D8" s="9"/>
      <c r="E8" s="9"/>
      <c r="F8" s="31"/>
    </row>
    <row r="9" spans="1:11" ht="15.95" hidden="1" customHeight="1" x14ac:dyDescent="0.35">
      <c r="A9" s="35" t="s">
        <v>30</v>
      </c>
      <c r="B9" s="9">
        <v>-23.4</v>
      </c>
      <c r="C9" s="9"/>
      <c r="D9" s="9"/>
      <c r="E9" s="9"/>
      <c r="F9" s="31"/>
    </row>
    <row r="10" spans="1:11" ht="15.95" hidden="1" customHeight="1" x14ac:dyDescent="0.35">
      <c r="A10" s="45" t="s">
        <v>9</v>
      </c>
      <c r="B10" s="11">
        <v>44.04</v>
      </c>
      <c r="C10" s="11"/>
      <c r="D10" s="11"/>
      <c r="E10" s="11"/>
      <c r="F10" s="32"/>
      <c r="G10" s="12"/>
    </row>
    <row r="11" spans="1:11" ht="15.95" hidden="1" customHeight="1" thickBot="1" x14ac:dyDescent="0.4">
      <c r="A11" s="13" t="s">
        <v>10</v>
      </c>
      <c r="B11" s="41">
        <f>SUM(B6:B10)</f>
        <v>7288.85</v>
      </c>
      <c r="C11" s="41">
        <f>SUM(C6:C10)</f>
        <v>7217.69</v>
      </c>
      <c r="D11" s="41">
        <f>SUM(D6:D10)</f>
        <v>3409.45</v>
      </c>
      <c r="E11" s="41">
        <f>D11-C11</f>
        <v>-3808.24</v>
      </c>
      <c r="F11" s="42">
        <f>IF(C11=0,"N/A  ",E11/C11)</f>
        <v>-0.52762587476048428</v>
      </c>
      <c r="H11" s="8"/>
      <c r="I11" s="8"/>
      <c r="K11" s="14"/>
    </row>
    <row r="12" spans="1:11" ht="15.95" hidden="1" customHeight="1" x14ac:dyDescent="0.35">
      <c r="A12" s="3" t="s">
        <v>11</v>
      </c>
      <c r="B12" s="15"/>
      <c r="C12" s="16"/>
      <c r="D12" s="16"/>
      <c r="E12" s="16"/>
      <c r="F12" s="10"/>
      <c r="I12" s="17"/>
    </row>
    <row r="13" spans="1:11" ht="15.95" hidden="1" customHeight="1" x14ac:dyDescent="0.35">
      <c r="A13" s="36" t="s">
        <v>6</v>
      </c>
      <c r="B13" s="21">
        <v>1172</v>
      </c>
      <c r="C13" s="21">
        <v>938.25</v>
      </c>
      <c r="D13" s="46">
        <v>0</v>
      </c>
      <c r="E13" s="21">
        <f>D13-C13</f>
        <v>-938.25</v>
      </c>
      <c r="F13" s="7">
        <f>IF(C13=0,"N/A  ",E13/C13)</f>
        <v>-1</v>
      </c>
      <c r="H13" s="14"/>
      <c r="J13" s="18"/>
    </row>
    <row r="14" spans="1:11" ht="15.95" hidden="1" customHeight="1" x14ac:dyDescent="0.35">
      <c r="A14" s="35" t="s">
        <v>7</v>
      </c>
      <c r="B14" s="9">
        <v>80.39</v>
      </c>
      <c r="C14" s="9">
        <f>-B15</f>
        <v>11.3</v>
      </c>
      <c r="D14" s="9"/>
      <c r="E14" s="9">
        <f>D14-C14</f>
        <v>-11.3</v>
      </c>
      <c r="F14" s="33"/>
    </row>
    <row r="15" spans="1:11" ht="15.95" hidden="1" customHeight="1" x14ac:dyDescent="0.35">
      <c r="A15" s="35" t="s">
        <v>8</v>
      </c>
      <c r="B15" s="9">
        <v>-11.3</v>
      </c>
      <c r="D15" s="9"/>
      <c r="E15" s="9"/>
      <c r="F15" s="31"/>
    </row>
    <row r="16" spans="1:11" ht="15.95" hidden="1" customHeight="1" x14ac:dyDescent="0.35">
      <c r="A16" s="35" t="s">
        <v>30</v>
      </c>
      <c r="B16" s="9">
        <v>-23.4</v>
      </c>
      <c r="C16" s="9"/>
      <c r="D16" s="9"/>
      <c r="E16" s="9"/>
      <c r="F16" s="31"/>
    </row>
    <row r="17" spans="1:10" ht="15.95" hidden="1" customHeight="1" x14ac:dyDescent="0.35">
      <c r="A17" s="45" t="s">
        <v>9</v>
      </c>
      <c r="B17" s="11">
        <v>51.51</v>
      </c>
      <c r="C17" s="11"/>
      <c r="D17" s="11"/>
      <c r="E17" s="11"/>
      <c r="F17" s="32"/>
      <c r="G17" s="8"/>
      <c r="H17" s="19"/>
    </row>
    <row r="18" spans="1:10" ht="15.95" hidden="1" customHeight="1" thickBot="1" x14ac:dyDescent="0.4">
      <c r="A18" s="13" t="s">
        <v>10</v>
      </c>
      <c r="B18" s="41">
        <f>SUM(B13:B17)</f>
        <v>1269.2</v>
      </c>
      <c r="C18" s="41">
        <f>SUM(C13:C17)</f>
        <v>949.55</v>
      </c>
      <c r="D18" s="41">
        <f>SUM(D13:D17)</f>
        <v>0</v>
      </c>
      <c r="E18" s="41">
        <f>D18-C18</f>
        <v>-949.55</v>
      </c>
      <c r="F18" s="42">
        <f>IF(C18=0,"N/A  ",E18/C18)</f>
        <v>-1</v>
      </c>
      <c r="H18" s="19"/>
      <c r="J18" s="17"/>
    </row>
    <row r="19" spans="1:10" ht="15.95" hidden="1" customHeight="1" x14ac:dyDescent="0.35">
      <c r="A19" s="20" t="s">
        <v>13</v>
      </c>
      <c r="B19" s="21"/>
      <c r="D19" s="8"/>
    </row>
    <row r="20" spans="1:10" ht="15.95" hidden="1" customHeight="1" x14ac:dyDescent="0.35">
      <c r="A20" s="36" t="s">
        <v>6</v>
      </c>
      <c r="B20" s="21">
        <v>0</v>
      </c>
      <c r="C20" s="21">
        <v>251</v>
      </c>
      <c r="D20" s="21">
        <v>172.95</v>
      </c>
      <c r="E20" s="21">
        <f>D20-C20</f>
        <v>-78.050000000000011</v>
      </c>
      <c r="F20" s="30">
        <f>IF(C20=0,"N/A  ",E20/C20)</f>
        <v>-0.31095617529880482</v>
      </c>
    </row>
    <row r="21" spans="1:10" ht="15.95" hidden="1" customHeight="1" x14ac:dyDescent="0.35">
      <c r="A21" s="35" t="s">
        <v>7</v>
      </c>
      <c r="B21" s="9">
        <v>342.37106130000001</v>
      </c>
      <c r="C21" s="9">
        <f>B22*-1</f>
        <v>55.96</v>
      </c>
      <c r="D21" s="9"/>
      <c r="E21" s="9">
        <f>D21-C21</f>
        <v>-55.96</v>
      </c>
      <c r="F21" s="7"/>
      <c r="J21" s="22"/>
    </row>
    <row r="22" spans="1:10" ht="15.95" hidden="1" customHeight="1" x14ac:dyDescent="0.35">
      <c r="A22" s="35" t="s">
        <v>8</v>
      </c>
      <c r="B22" s="9">
        <v>-55.96</v>
      </c>
      <c r="C22" s="9"/>
      <c r="D22" s="9"/>
      <c r="E22" s="9"/>
      <c r="F22" s="30"/>
    </row>
    <row r="23" spans="1:10" ht="15.95" hidden="1" customHeight="1" x14ac:dyDescent="0.35">
      <c r="A23" s="36" t="s">
        <v>31</v>
      </c>
      <c r="B23" s="9">
        <f>-B16-B9</f>
        <v>46.8</v>
      </c>
      <c r="C23" s="9"/>
      <c r="D23" s="9"/>
      <c r="E23" s="9"/>
      <c r="F23" s="30"/>
    </row>
    <row r="24" spans="1:10" ht="16.5" hidden="1" customHeight="1" x14ac:dyDescent="0.35">
      <c r="A24" s="45" t="s">
        <v>9</v>
      </c>
      <c r="B24" s="11">
        <v>3.53</v>
      </c>
      <c r="C24" s="11"/>
      <c r="D24" s="11"/>
      <c r="E24" s="9"/>
      <c r="F24" s="30"/>
    </row>
    <row r="25" spans="1:10" ht="15.95" hidden="1" customHeight="1" thickBot="1" x14ac:dyDescent="0.4">
      <c r="A25" s="13" t="s">
        <v>10</v>
      </c>
      <c r="B25" s="43">
        <f>SUM(B20:B24)</f>
        <v>336.74106130000001</v>
      </c>
      <c r="C25" s="43">
        <f>SUM(C20:C24)</f>
        <v>306.95999999999998</v>
      </c>
      <c r="D25" s="43">
        <f>SUM(D20:D24)</f>
        <v>172.95</v>
      </c>
      <c r="E25" s="43">
        <f>D25-C25</f>
        <v>-134.01</v>
      </c>
      <c r="F25" s="44">
        <f>IF(C25=0,"N/A  ",E25/C25)</f>
        <v>-0.43657154026583267</v>
      </c>
      <c r="G25" s="23"/>
    </row>
    <row r="26" spans="1:10" ht="15.95" customHeight="1" x14ac:dyDescent="0.35">
      <c r="A26" s="61" t="s">
        <v>14</v>
      </c>
      <c r="B26" s="21"/>
      <c r="C26" s="6"/>
      <c r="D26" s="6"/>
      <c r="E26" s="6"/>
      <c r="F26" s="24"/>
    </row>
    <row r="27" spans="1:10" ht="15.95" customHeight="1" x14ac:dyDescent="0.35">
      <c r="A27" s="58" t="s">
        <v>6</v>
      </c>
      <c r="B27" s="74">
        <v>448</v>
      </c>
      <c r="C27" s="74">
        <v>355</v>
      </c>
      <c r="D27" s="74">
        <v>359.7</v>
      </c>
      <c r="E27" s="74">
        <v>4.6999999999999886</v>
      </c>
      <c r="F27" s="50">
        <v>1.3239436619718279E-2</v>
      </c>
    </row>
    <row r="28" spans="1:10" ht="15.95" customHeight="1" x14ac:dyDescent="0.35">
      <c r="A28" s="58" t="s">
        <v>7</v>
      </c>
      <c r="B28" s="51">
        <v>4.1838190000000004E-2</v>
      </c>
      <c r="C28" s="51">
        <v>0.04</v>
      </c>
      <c r="D28" s="51"/>
      <c r="E28" s="51"/>
      <c r="F28" s="53"/>
    </row>
    <row r="29" spans="1:10" ht="15.95" customHeight="1" x14ac:dyDescent="0.35">
      <c r="A29" s="59" t="s">
        <v>8</v>
      </c>
      <c r="B29" s="51">
        <v>-0.04</v>
      </c>
      <c r="C29" s="51"/>
      <c r="D29" s="51"/>
      <c r="E29" s="51"/>
      <c r="F29" s="53"/>
    </row>
    <row r="30" spans="1:10" ht="15.95" customHeight="1" x14ac:dyDescent="0.35">
      <c r="A30" s="59" t="s">
        <v>9</v>
      </c>
      <c r="B30" s="51">
        <v>0</v>
      </c>
      <c r="C30" s="51"/>
      <c r="D30" s="51"/>
      <c r="E30" s="51"/>
      <c r="F30" s="53"/>
    </row>
    <row r="31" spans="1:10" ht="15.95" customHeight="1" x14ac:dyDescent="0.35">
      <c r="A31" s="60" t="s">
        <v>15</v>
      </c>
      <c r="B31" s="54">
        <v>-0.26900000000000002</v>
      </c>
      <c r="C31" s="54"/>
      <c r="D31" s="54"/>
      <c r="E31" s="54"/>
      <c r="F31" s="55"/>
    </row>
    <row r="32" spans="1:10" ht="15.95" customHeight="1" thickBot="1" x14ac:dyDescent="0.4">
      <c r="A32" s="57" t="s">
        <v>10</v>
      </c>
      <c r="B32" s="71">
        <v>447.73283819</v>
      </c>
      <c r="C32" s="71">
        <v>355.04</v>
      </c>
      <c r="D32" s="71">
        <v>359.7</v>
      </c>
      <c r="E32" s="71">
        <v>4.6599999999999682</v>
      </c>
      <c r="F32" s="72">
        <v>1.3125281658404596E-2</v>
      </c>
    </row>
    <row r="33" spans="1:8" ht="15.95" customHeight="1" x14ac:dyDescent="0.35">
      <c r="A33" s="56" t="s">
        <v>16</v>
      </c>
      <c r="B33" s="25"/>
      <c r="C33" s="26"/>
      <c r="D33" s="26"/>
      <c r="E33" s="26"/>
      <c r="F33" s="26"/>
    </row>
    <row r="34" spans="1:8" ht="15.95" customHeight="1" x14ac:dyDescent="0.35">
      <c r="A34" s="58" t="s">
        <v>6</v>
      </c>
      <c r="B34" s="67">
        <v>5.09</v>
      </c>
      <c r="C34" s="67">
        <v>5.09</v>
      </c>
      <c r="D34" s="67">
        <v>3.05</v>
      </c>
      <c r="E34" s="67">
        <v>-2.04</v>
      </c>
      <c r="F34" s="50">
        <v>-0.40078585461689592</v>
      </c>
    </row>
    <row r="35" spans="1:8" ht="15.95" customHeight="1" x14ac:dyDescent="0.35">
      <c r="A35" s="59" t="s">
        <v>15</v>
      </c>
      <c r="B35" s="75">
        <v>-0.89100000000000001</v>
      </c>
      <c r="C35" s="54"/>
      <c r="D35" s="54"/>
      <c r="E35" s="51"/>
      <c r="F35" s="76"/>
    </row>
    <row r="36" spans="1:8" ht="15.95" customHeight="1" thickBot="1" x14ac:dyDescent="0.4">
      <c r="A36" s="57" t="s">
        <v>10</v>
      </c>
      <c r="B36" s="62">
        <v>4.1989999999999998</v>
      </c>
      <c r="C36" s="62">
        <v>5.09</v>
      </c>
      <c r="D36" s="62">
        <v>3.05</v>
      </c>
      <c r="E36" s="62">
        <v>-2.04</v>
      </c>
      <c r="F36" s="63">
        <v>-0.40078585461689592</v>
      </c>
    </row>
    <row r="37" spans="1:8" ht="15.95" customHeight="1" x14ac:dyDescent="0.35">
      <c r="A37" s="56" t="s">
        <v>17</v>
      </c>
      <c r="B37" s="77"/>
      <c r="C37" s="26"/>
      <c r="D37" s="26"/>
      <c r="E37" s="26"/>
      <c r="F37" s="26"/>
      <c r="H37" s="1" t="s">
        <v>18</v>
      </c>
    </row>
    <row r="38" spans="1:8" ht="15.95" customHeight="1" x14ac:dyDescent="0.35">
      <c r="A38" s="58" t="s">
        <v>6</v>
      </c>
      <c r="B38" s="67">
        <v>24.41</v>
      </c>
      <c r="C38" s="67">
        <v>24.16</v>
      </c>
      <c r="D38" s="67">
        <v>18</v>
      </c>
      <c r="E38" s="67">
        <v>-6.16</v>
      </c>
      <c r="F38" s="50">
        <v>-0.25496688741721857</v>
      </c>
    </row>
    <row r="39" spans="1:8" ht="15.95" customHeight="1" x14ac:dyDescent="0.35">
      <c r="A39" s="59" t="s">
        <v>7</v>
      </c>
      <c r="B39" s="75">
        <v>1.299218</v>
      </c>
      <c r="C39" s="51">
        <v>1.2744409999999999</v>
      </c>
      <c r="D39" s="51"/>
      <c r="E39" s="51">
        <v>-1.2744409999999999</v>
      </c>
      <c r="F39" s="52"/>
    </row>
    <row r="40" spans="1:8" ht="15.95" customHeight="1" x14ac:dyDescent="0.35">
      <c r="A40" s="59" t="s">
        <v>8</v>
      </c>
      <c r="B40" s="51">
        <v>-1.2744409999999999</v>
      </c>
      <c r="C40" s="51"/>
      <c r="D40" s="51"/>
      <c r="E40" s="51"/>
      <c r="F40" s="53"/>
    </row>
    <row r="41" spans="1:8" ht="15.95" customHeight="1" x14ac:dyDescent="0.35">
      <c r="A41" s="59" t="s">
        <v>15</v>
      </c>
      <c r="B41" s="51">
        <v>-9.4350380000000011E-2</v>
      </c>
      <c r="C41" s="51"/>
      <c r="D41" s="54"/>
      <c r="E41" s="51"/>
      <c r="F41" s="55"/>
    </row>
    <row r="42" spans="1:8" ht="15.95" customHeight="1" thickBot="1" x14ac:dyDescent="0.4">
      <c r="A42" s="57" t="s">
        <v>10</v>
      </c>
      <c r="B42" s="62">
        <v>24.340426619999999</v>
      </c>
      <c r="C42" s="62">
        <v>25.434441</v>
      </c>
      <c r="D42" s="62">
        <v>18</v>
      </c>
      <c r="E42" s="62">
        <v>-7.4344409999999996</v>
      </c>
      <c r="F42" s="63">
        <v>-0.29229818732796209</v>
      </c>
      <c r="G42" s="14"/>
    </row>
    <row r="43" spans="1:8" ht="15.95" customHeight="1" thickBot="1" x14ac:dyDescent="0.4">
      <c r="A43" s="73" t="s">
        <v>19</v>
      </c>
      <c r="B43" s="78">
        <v>9371.0633261100011</v>
      </c>
      <c r="C43" s="78">
        <v>8859.7644409999994</v>
      </c>
      <c r="D43" s="78">
        <v>3963.1499999999996</v>
      </c>
      <c r="E43" s="78">
        <v>-4896.6144409999997</v>
      </c>
      <c r="F43" s="79">
        <v>-0.55267998078370129</v>
      </c>
      <c r="H43" s="14"/>
    </row>
    <row r="44" spans="1:8" ht="15.95" customHeight="1" x14ac:dyDescent="0.35">
      <c r="A44" s="88" t="s">
        <v>12</v>
      </c>
      <c r="B44" s="89"/>
      <c r="C44" s="89"/>
      <c r="D44" s="89"/>
      <c r="E44" s="89"/>
      <c r="F44" s="89"/>
    </row>
    <row r="45" spans="1:8" ht="15.95" customHeight="1" x14ac:dyDescent="0.35">
      <c r="A45" s="89" t="s">
        <v>28</v>
      </c>
      <c r="B45" s="89"/>
      <c r="C45" s="89"/>
      <c r="D45" s="89"/>
      <c r="E45" s="89"/>
      <c r="F45" s="89"/>
    </row>
    <row r="47" spans="1:8" ht="15.75" customHeight="1" x14ac:dyDescent="0.35">
      <c r="B47" s="8"/>
    </row>
    <row r="49" spans="3:3" ht="15.75" customHeight="1" x14ac:dyDescent="0.35">
      <c r="C49" s="8"/>
    </row>
    <row r="51" spans="3:3" ht="15.75" customHeight="1" x14ac:dyDescent="0.35">
      <c r="C51" s="8"/>
    </row>
  </sheetData>
  <mergeCells count="9">
    <mergeCell ref="A44:F44"/>
    <mergeCell ref="A45:F45"/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5" right="0.75" top="1" bottom="1" header="0.7" footer="0.7"/>
  <pageSetup scale="70" firstPageNumber="5" orientation="portrait" useFirstPageNumber="1" r:id="rId1"/>
  <headerFooter scaleWithDoc="0" alignWithMargins="0">
    <oddHeader xml:space="preserve">&amp;C
</oddHeader>
    <oddFooter>&amp;C&amp;"Times New Roman,Regular"Technical Info - &amp;P&amp;L 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EBC6-F3CB-444C-8193-BCF74F96A3D1}">
  <dimension ref="A1:L38"/>
  <sheetViews>
    <sheetView showGridLines="0" workbookViewId="0">
      <selection sqref="A1:F1"/>
    </sheetView>
  </sheetViews>
  <sheetFormatPr defaultColWidth="9.140625" defaultRowHeight="16.5" x14ac:dyDescent="0.35"/>
  <cols>
    <col min="1" max="1" width="59.5703125" style="1" customWidth="1"/>
    <col min="2" max="2" width="12.5703125" style="1" customWidth="1"/>
    <col min="3" max="3" width="14.5703125" style="1" customWidth="1"/>
    <col min="4" max="6" width="12.5703125" style="1" customWidth="1"/>
    <col min="7" max="7" width="9.140625" style="1"/>
    <col min="8" max="8" width="19" style="1" bestFit="1" customWidth="1"/>
    <col min="9" max="9" width="9.140625" style="1"/>
    <col min="10" max="10" width="19.85546875" style="1" bestFit="1" customWidth="1"/>
    <col min="11" max="11" width="9.140625" style="1"/>
    <col min="12" max="12" width="12.5703125" style="1" bestFit="1" customWidth="1"/>
    <col min="13" max="16384" width="9.140625" style="1"/>
  </cols>
  <sheetData>
    <row r="1" spans="1:12" ht="15.75" customHeight="1" x14ac:dyDescent="0.35">
      <c r="A1" s="90" t="s">
        <v>32</v>
      </c>
      <c r="B1" s="90"/>
      <c r="C1" s="90"/>
      <c r="D1" s="90"/>
      <c r="E1" s="90"/>
      <c r="F1" s="90"/>
    </row>
    <row r="2" spans="1:12" ht="15" customHeight="1" thickBot="1" x14ac:dyDescent="0.4">
      <c r="A2" s="91" t="s">
        <v>0</v>
      </c>
      <c r="B2" s="91"/>
      <c r="C2" s="91"/>
      <c r="D2" s="91"/>
      <c r="E2" s="91"/>
      <c r="F2" s="91"/>
    </row>
    <row r="3" spans="1:12" s="2" customFormat="1" ht="34.5" customHeight="1" x14ac:dyDescent="0.35">
      <c r="A3" s="92" t="s">
        <v>2</v>
      </c>
      <c r="B3" s="94" t="s">
        <v>33</v>
      </c>
      <c r="C3" s="96" t="s">
        <v>34</v>
      </c>
      <c r="D3" s="94" t="s">
        <v>35</v>
      </c>
      <c r="E3" s="98" t="s">
        <v>36</v>
      </c>
      <c r="F3" s="99"/>
    </row>
    <row r="4" spans="1:12" ht="16.5" customHeight="1" x14ac:dyDescent="0.35">
      <c r="A4" s="93" t="s">
        <v>2</v>
      </c>
      <c r="B4" s="95"/>
      <c r="C4" s="95"/>
      <c r="D4" s="97"/>
      <c r="E4" s="47" t="s">
        <v>3</v>
      </c>
      <c r="F4" s="48" t="s">
        <v>4</v>
      </c>
    </row>
    <row r="5" spans="1:12" ht="16.5" customHeight="1" x14ac:dyDescent="0.35">
      <c r="A5" s="61" t="s">
        <v>13</v>
      </c>
      <c r="B5" s="83"/>
      <c r="C5" s="83"/>
      <c r="D5" s="84"/>
      <c r="E5" s="85"/>
      <c r="F5" s="86"/>
    </row>
    <row r="6" spans="1:12" ht="15.95" customHeight="1" x14ac:dyDescent="0.35">
      <c r="A6" s="80" t="s">
        <v>37</v>
      </c>
      <c r="B6" s="49">
        <v>0</v>
      </c>
      <c r="C6" s="49">
        <v>0</v>
      </c>
      <c r="D6" s="51">
        <v>900</v>
      </c>
      <c r="E6" s="51">
        <v>900</v>
      </c>
      <c r="F6" s="70" t="s">
        <v>38</v>
      </c>
    </row>
    <row r="7" spans="1:12" ht="15.95" customHeight="1" thickBot="1" x14ac:dyDescent="0.4">
      <c r="A7" s="13" t="s">
        <v>10</v>
      </c>
      <c r="B7" s="62">
        <v>0</v>
      </c>
      <c r="C7" s="62">
        <v>0</v>
      </c>
      <c r="D7" s="62">
        <v>900</v>
      </c>
      <c r="E7" s="62">
        <v>900</v>
      </c>
      <c r="F7" s="87" t="s">
        <v>38</v>
      </c>
    </row>
    <row r="8" spans="1:12" ht="15.95" customHeight="1" x14ac:dyDescent="0.35">
      <c r="A8" s="56" t="s">
        <v>20</v>
      </c>
      <c r="B8" s="21"/>
      <c r="C8" s="6"/>
      <c r="D8" s="6"/>
      <c r="E8" s="6"/>
      <c r="F8" s="29"/>
    </row>
    <row r="9" spans="1:12" ht="15.95" customHeight="1" x14ac:dyDescent="0.35">
      <c r="A9" s="80" t="s">
        <v>21</v>
      </c>
      <c r="B9" s="74">
        <v>167.63486129</v>
      </c>
      <c r="C9" s="74">
        <v>150.53</v>
      </c>
      <c r="D9" s="74">
        <v>150.53</v>
      </c>
      <c r="E9" s="74">
        <v>0</v>
      </c>
      <c r="F9" s="70">
        <v>0</v>
      </c>
    </row>
    <row r="10" spans="1:12" ht="15.95" customHeight="1" x14ac:dyDescent="0.35">
      <c r="A10" s="59" t="s">
        <v>7</v>
      </c>
      <c r="B10" s="51">
        <v>141.55556697</v>
      </c>
      <c r="C10" s="51">
        <v>115.10163378</v>
      </c>
      <c r="D10" s="51"/>
      <c r="E10" s="51">
        <v>-115.10163378</v>
      </c>
      <c r="F10" s="70"/>
    </row>
    <row r="11" spans="1:12" ht="15.75" customHeight="1" x14ac:dyDescent="0.35">
      <c r="A11" s="59" t="s">
        <v>22</v>
      </c>
      <c r="B11" s="51">
        <v>9.0558200000000006</v>
      </c>
      <c r="C11" s="51">
        <v>9.5551870000000001</v>
      </c>
      <c r="D11" s="51">
        <v>8.580210000000001</v>
      </c>
      <c r="E11" s="51">
        <v>-0.97497699999999909</v>
      </c>
      <c r="F11" s="70"/>
    </row>
    <row r="12" spans="1:12" ht="15.95" customHeight="1" x14ac:dyDescent="0.35">
      <c r="A12" s="59" t="s">
        <v>23</v>
      </c>
      <c r="B12" s="51">
        <v>-9.5551870000000001</v>
      </c>
      <c r="C12" s="51">
        <v>-8.580210000000001</v>
      </c>
      <c r="D12" s="51">
        <v>-8.5763490000000004</v>
      </c>
      <c r="E12" s="51">
        <v>3.8610000000005584E-3</v>
      </c>
      <c r="F12" s="70"/>
    </row>
    <row r="13" spans="1:12" ht="15.95" customHeight="1" x14ac:dyDescent="0.35">
      <c r="A13" s="59" t="s">
        <v>8</v>
      </c>
      <c r="B13" s="51">
        <v>-115.10163378</v>
      </c>
      <c r="C13" s="51"/>
      <c r="D13" s="51"/>
      <c r="E13" s="51"/>
      <c r="F13" s="70"/>
    </row>
    <row r="14" spans="1:12" ht="15.95" customHeight="1" x14ac:dyDescent="0.35">
      <c r="A14" s="59" t="s">
        <v>9</v>
      </c>
      <c r="B14" s="75">
        <v>24.707000430000001</v>
      </c>
      <c r="C14" s="51"/>
      <c r="D14" s="51"/>
      <c r="E14" s="51"/>
      <c r="F14" s="70"/>
      <c r="H14" s="1" t="s">
        <v>18</v>
      </c>
      <c r="L14" s="1" t="s">
        <v>18</v>
      </c>
    </row>
    <row r="15" spans="1:12" ht="15.95" customHeight="1" thickBot="1" x14ac:dyDescent="0.4">
      <c r="A15" s="57" t="s">
        <v>10</v>
      </c>
      <c r="B15" s="62">
        <v>218.29642790999998</v>
      </c>
      <c r="C15" s="62">
        <v>266.60661077999998</v>
      </c>
      <c r="D15" s="62">
        <v>150.533861</v>
      </c>
      <c r="E15" s="62">
        <v>-116.07274977999998</v>
      </c>
      <c r="F15" s="63">
        <v>-0.43537086136165459</v>
      </c>
    </row>
    <row r="16" spans="1:12" ht="15.95" customHeight="1" x14ac:dyDescent="0.35">
      <c r="A16" s="56" t="s">
        <v>24</v>
      </c>
      <c r="B16" s="67"/>
      <c r="C16" s="49"/>
      <c r="D16" s="81"/>
      <c r="E16" s="26"/>
      <c r="F16" s="26"/>
    </row>
    <row r="17" spans="1:12" ht="15.95" customHeight="1" x14ac:dyDescent="0.35">
      <c r="A17" s="80" t="s">
        <v>25</v>
      </c>
      <c r="B17" s="67">
        <v>50</v>
      </c>
      <c r="C17" s="67">
        <v>50</v>
      </c>
      <c r="D17" s="51">
        <v>50</v>
      </c>
      <c r="E17" s="51">
        <v>0</v>
      </c>
      <c r="F17" s="70">
        <v>0</v>
      </c>
    </row>
    <row r="18" spans="1:12" ht="15.95" customHeight="1" x14ac:dyDescent="0.35">
      <c r="A18" s="59" t="s">
        <v>7</v>
      </c>
      <c r="B18" s="51">
        <v>25.000024</v>
      </c>
      <c r="C18" s="51">
        <v>4.2082149999999999E-2</v>
      </c>
      <c r="D18" s="82"/>
      <c r="E18" s="67">
        <v>-4.2082149999999999E-2</v>
      </c>
      <c r="F18" s="50"/>
    </row>
    <row r="19" spans="1:12" ht="15.95" customHeight="1" x14ac:dyDescent="0.35">
      <c r="A19" s="59" t="s">
        <v>8</v>
      </c>
      <c r="B19" s="67">
        <v>-4.2082149999999999E-2</v>
      </c>
      <c r="C19" s="67"/>
      <c r="D19" s="67"/>
      <c r="E19" s="67"/>
      <c r="F19" s="50"/>
    </row>
    <row r="20" spans="1:12" ht="15.95" customHeight="1" x14ac:dyDescent="0.35">
      <c r="A20" s="59" t="s">
        <v>9</v>
      </c>
      <c r="B20" s="75">
        <v>4.1987150000000001E-2</v>
      </c>
      <c r="C20" s="51"/>
      <c r="D20" s="51"/>
      <c r="E20" s="51"/>
      <c r="F20" s="70"/>
      <c r="H20" s="1" t="s">
        <v>18</v>
      </c>
      <c r="L20" s="1" t="s">
        <v>18</v>
      </c>
    </row>
    <row r="21" spans="1:12" ht="15.95" customHeight="1" thickBot="1" x14ac:dyDescent="0.4">
      <c r="A21" s="57" t="s">
        <v>10</v>
      </c>
      <c r="B21" s="62">
        <v>74.999928999999995</v>
      </c>
      <c r="C21" s="62">
        <v>50.042082149999999</v>
      </c>
      <c r="D21" s="62">
        <v>50</v>
      </c>
      <c r="E21" s="62">
        <v>-4.2082149999998819E-2</v>
      </c>
      <c r="F21" s="63">
        <v>-8.4093523274788077E-4</v>
      </c>
    </row>
    <row r="22" spans="1:12" ht="15.95" customHeight="1" x14ac:dyDescent="0.35">
      <c r="A22" s="56" t="s">
        <v>26</v>
      </c>
      <c r="B22" s="67"/>
      <c r="C22" s="49"/>
      <c r="D22" s="49"/>
      <c r="E22" s="49"/>
      <c r="F22" s="81"/>
    </row>
    <row r="23" spans="1:12" ht="15.95" customHeight="1" x14ac:dyDescent="0.35">
      <c r="A23" s="58" t="s">
        <v>27</v>
      </c>
      <c r="B23" s="67">
        <v>26.268502569999999</v>
      </c>
      <c r="C23" s="67">
        <v>40</v>
      </c>
      <c r="D23" s="67">
        <v>40</v>
      </c>
      <c r="E23" s="51">
        <v>0</v>
      </c>
      <c r="F23" s="50">
        <v>0</v>
      </c>
    </row>
    <row r="24" spans="1:12" ht="15.95" customHeight="1" x14ac:dyDescent="0.35">
      <c r="A24" s="59" t="s">
        <v>7</v>
      </c>
      <c r="B24" s="51">
        <v>23.45297012</v>
      </c>
      <c r="C24" s="51">
        <v>25.78510941</v>
      </c>
      <c r="D24" s="51"/>
      <c r="E24" s="51">
        <v>-25.78510941</v>
      </c>
      <c r="F24" s="50"/>
    </row>
    <row r="25" spans="1:12" ht="15.95" customHeight="1" x14ac:dyDescent="0.35">
      <c r="A25" s="59" t="s">
        <v>8</v>
      </c>
      <c r="B25" s="51">
        <v>-25.78510941</v>
      </c>
      <c r="C25" s="51"/>
      <c r="D25" s="51"/>
      <c r="E25" s="51"/>
      <c r="F25" s="70"/>
    </row>
    <row r="26" spans="1:12" ht="15.95" customHeight="1" x14ac:dyDescent="0.35">
      <c r="A26" s="59" t="s">
        <v>9</v>
      </c>
      <c r="B26" s="51">
        <v>0.71919199</v>
      </c>
      <c r="C26" s="51"/>
      <c r="D26" s="51"/>
      <c r="E26" s="51"/>
      <c r="F26" s="70"/>
    </row>
    <row r="27" spans="1:12" ht="15.95" customHeight="1" thickBot="1" x14ac:dyDescent="0.4">
      <c r="A27" s="57" t="s">
        <v>10</v>
      </c>
      <c r="B27" s="62">
        <v>24.655555269999997</v>
      </c>
      <c r="C27" s="62">
        <v>65.785109410000004</v>
      </c>
      <c r="D27" s="62">
        <v>40</v>
      </c>
      <c r="E27" s="62">
        <v>-25.785109410000004</v>
      </c>
      <c r="F27" s="63">
        <v>-0.39195966444771779</v>
      </c>
    </row>
    <row r="28" spans="1:12" ht="15.95" customHeight="1" thickBot="1" x14ac:dyDescent="0.4">
      <c r="A28" s="73" t="s">
        <v>29</v>
      </c>
      <c r="B28" s="78">
        <v>317.95191217999997</v>
      </c>
      <c r="C28" s="78">
        <v>382.43380234</v>
      </c>
      <c r="D28" s="78">
        <v>1140.5338609999999</v>
      </c>
      <c r="E28" s="78">
        <v>758.10005865999983</v>
      </c>
      <c r="F28" s="79">
        <v>1.9823040066579065</v>
      </c>
    </row>
    <row r="29" spans="1:12" ht="15.95" customHeight="1" x14ac:dyDescent="0.35">
      <c r="A29" s="88" t="s">
        <v>12</v>
      </c>
      <c r="B29" s="89"/>
      <c r="C29" s="89"/>
      <c r="D29" s="89"/>
      <c r="E29" s="89"/>
      <c r="F29" s="89"/>
    </row>
    <row r="30" spans="1:12" ht="15.95" customHeight="1" x14ac:dyDescent="0.35">
      <c r="A30" s="89" t="s">
        <v>28</v>
      </c>
      <c r="B30" s="89"/>
      <c r="C30" s="89"/>
      <c r="D30" s="89"/>
      <c r="E30" s="89"/>
      <c r="F30" s="89"/>
    </row>
    <row r="32" spans="1:12" ht="15.75" customHeight="1" x14ac:dyDescent="0.35">
      <c r="B32" s="8"/>
    </row>
    <row r="33" spans="3:3" ht="15.75" customHeight="1" x14ac:dyDescent="0.35"/>
    <row r="34" spans="3:3" ht="15.75" customHeight="1" x14ac:dyDescent="0.35">
      <c r="C34" s="8"/>
    </row>
    <row r="35" spans="3:3" ht="15.75" customHeight="1" x14ac:dyDescent="0.35"/>
    <row r="36" spans="3:3" ht="15.75" customHeight="1" x14ac:dyDescent="0.35">
      <c r="C36" s="8"/>
    </row>
    <row r="38" spans="3:3" ht="15.75" customHeight="1" x14ac:dyDescent="0.35"/>
  </sheetData>
  <mergeCells count="9">
    <mergeCell ref="A29:F29"/>
    <mergeCell ref="A30:F30"/>
    <mergeCell ref="A1:F1"/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Status xmlns="4ce7efd2-1ed1-4d91-97a9-715adad2cb89">Step 2c - BD Mgmt Comments Addressed</Review_x0020_Status>
    <Budget_x0020_Phase2 xmlns="4ce7efd2-1ed1-4d91-97a9-715adad2cb89">FY25 CJ</Budget_x0020_Phase2>
    <_dlc_DocId xmlns="7c075b91-a788-4f5b-9c4e-5392c92c7fe8">WNNNYYRNKDVH-63-477</_dlc_DocId>
    <Comments xmlns="4ce7efd2-1ed1-4d91-97a9-715adad2cb89">Delta column is titled over FY 2024 Enacted, which we don't have yet.  Do you mean FY24 CR?
-updated to reflct Annualized CR for delta</Comments>
    <_dlc_DocIdUrl xmlns="7c075b91-a788-4f5b-9c4e-5392c92c7fe8">
      <Url>https://collaboration.inside.nsf.gov/bfa/Budget/BD/_layouts/15/DocIdRedir.aspx?ID=WNNNYYRNKDVH-63-477</Url>
      <Description>WNNNYYRNKDVH-63-477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CC18B663550F46ADA79899D70F098E" ma:contentTypeVersion="9" ma:contentTypeDescription="Create a new document." ma:contentTypeScope="" ma:versionID="ebc689b6bc66c964645dffd1f4afbad7">
  <xsd:schema xmlns:xsd="http://www.w3.org/2001/XMLSchema" xmlns:xs="http://www.w3.org/2001/XMLSchema" xmlns:p="http://schemas.microsoft.com/office/2006/metadata/properties" xmlns:ns2="4ce7efd2-1ed1-4d91-97a9-715adad2cb89" xmlns:ns3="7c075b91-a788-4f5b-9c4e-5392c92c7fe8" targetNamespace="http://schemas.microsoft.com/office/2006/metadata/properties" ma:root="true" ma:fieldsID="31edccdce2455ea2a9efd9f69b447396" ns2:_="" ns3:_="">
    <xsd:import namespace="4ce7efd2-1ed1-4d91-97a9-715adad2cb89"/>
    <xsd:import namespace="7c075b91-a788-4f5b-9c4e-5392c92c7fe8"/>
    <xsd:element name="properties">
      <xsd:complexType>
        <xsd:sequence>
          <xsd:element name="documentManagement">
            <xsd:complexType>
              <xsd:all>
                <xsd:element ref="ns2:Review_x0020_Status" minOccurs="0"/>
                <xsd:element ref="ns2:Comments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2:Budget_x0020_Phase2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7efd2-1ed1-4d91-97a9-715adad2cb89" elementFormDefault="qualified">
    <xsd:import namespace="http://schemas.microsoft.com/office/2006/documentManagement/types"/>
    <xsd:import namespace="http://schemas.microsoft.com/office/infopath/2007/PartnerControls"/>
    <xsd:element name="Review_x0020_Status" ma:index="2" nillable="true" ma:displayName="Review Status" ma:default="Step 2a - For BD Management Review" ma:description="Describes where the document is in the internal Budget review process." ma:format="Dropdown" ma:internalName="Review_x0020_Status">
      <xsd:simpleType>
        <xsd:union memberTypes="dms:Text">
          <xsd:simpleType>
            <xsd:restriction base="dms:Choice">
              <xsd:enumeration value="Step 2a - For BD Management Review"/>
              <xsd:enumeration value="Step 2b - BD Mgmt Comments for Analysts"/>
              <xsd:enumeration value="Step 2c - BD Mgmt Comments Addressed"/>
              <xsd:enumeration value="Step 2d - Ready for Lead Analyst Finalization"/>
              <xsd:enumeration value="Step 2e - Ready for OD-AD Posting"/>
              <xsd:enumeration value="Step 3a - Posted for OD-AD Review"/>
              <xsd:enumeration value="Step 3b - OD-AD Comments for Analysts"/>
              <xsd:enumeration value="Steb 3c - OD-AD Comments Addressed"/>
              <xsd:enumeration value="Step 3d - Ready for Lead Analyst Finalization"/>
              <xsd:enumeration value="Step 3e - Ready for Max Posting"/>
              <xsd:enumeration value="Step 4a - Posted for OMB MAX Review"/>
              <xsd:enumeration value="Step 4 b - OMB Cleared"/>
            </xsd:restriction>
          </xsd:simpleType>
        </xsd:union>
      </xsd:simpleType>
    </xsd:element>
    <xsd:element name="Comments" ma:index="3" nillable="true" ma:displayName="Comments" ma:internalName="Comments">
      <xsd:simpleType>
        <xsd:restriction base="dms:Note">
          <xsd:maxLength value="255"/>
        </xsd:restriction>
      </xsd:simpleType>
    </xsd:element>
    <xsd:element name="Budget_x0020_Phase2" ma:index="14" ma:displayName="Budget Phase" ma:default="FY25 CJ" ma:internalName="Budget_x0020_Phase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IGNO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729401-BCDA-458B-8E15-BB98AA007F58}">
  <ds:schemaRefs>
    <ds:schemaRef ds:uri="http://purl.org/dc/elements/1.1/"/>
    <ds:schemaRef ds:uri="http://schemas.openxmlformats.org/package/2006/metadata/core-properties"/>
    <ds:schemaRef ds:uri="4ce7efd2-1ed1-4d91-97a9-715adad2cb89"/>
    <ds:schemaRef ds:uri="http://schemas.microsoft.com/office/infopath/2007/PartnerControls"/>
    <ds:schemaRef ds:uri="http://purl.org/dc/terms/"/>
    <ds:schemaRef ds:uri="7c075b91-a788-4f5b-9c4e-5392c92c7fe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4120EE-394E-4D9D-AD41-37443F1EC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7efd2-1ed1-4d91-97a9-715adad2cb89"/>
    <ds:schemaRef ds:uri="7c075b91-a788-4f5b-9c4e-5392c92c7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E3DA7F-15EE-4B7D-846F-88EBE49C8E7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33D6744-A4BC-4B93-B298-CA42B914CF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Bdgtry Rsrcs-Discretnry_1</vt:lpstr>
      <vt:lpstr>Bdgtry Rsrcs-Discretnry _2</vt:lpstr>
      <vt:lpstr>Bdgtry Rsrcs-Mandatory</vt:lpstr>
      <vt:lpstr>'Bdgtry Rsrcs-Discretnry _2'!Print_Area</vt:lpstr>
      <vt:lpstr>'Bdgtry Rsrcs-Discretnry_1'!Print_Area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Robertson, Amanda</dc:creator>
  <cp:lastModifiedBy>Prendergast, Garrett</cp:lastModifiedBy>
  <dcterms:created xsi:type="dcterms:W3CDTF">2024-02-08T18:09:35Z</dcterms:created>
  <dcterms:modified xsi:type="dcterms:W3CDTF">2026-04-08T16:24:30Z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68daa206-ba59-4ce1-9925-19976a086339</vt:lpwstr>
  </property>
  <property fmtid="{D5CDD505-2E9C-101B-9397-08002B2CF9AE}" pid="3" name="ContainsCUI">
    <vt:lpwstr>No</vt:lpwstr>
  </property>
  <property fmtid="{D5CDD505-2E9C-101B-9397-08002B2CF9AE}" pid="4" name="ContentTypeId">
    <vt:lpwstr>0x010100B1CC18B663550F46ADA79899D70F098E</vt:lpwstr>
  </property>
  <property fmtid="{D5CDD505-2E9C-101B-9397-08002B2CF9AE}" pid="5" name="_dlc_DocIdItemGuid">
    <vt:lpwstr>667cc24f-a151-4f8f-b03f-9ed8062f9c24</vt:lpwstr>
  </property>
</Properties>
</file>