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13_ncr:1_{4924ABB1-FECF-4AFC-AF8A-BF0B4FC28CB5}" xr6:coauthVersionLast="47" xr6:coauthVersionMax="47" xr10:uidLastSave="{FAAB920B-2E7A-43B6-AA54-063C0568A4CE}"/>
  <bookViews>
    <workbookView xWindow="-108" yWindow="-108" windowWidth="23256" windowHeight="12576" activeTab="1" xr2:uid="{9F332213-C189-4C8F-B0FC-0FB0837EAFC5}"/>
  </bookViews>
  <sheets>
    <sheet name="Bdgtry Rsrcs-Discretnry" sheetId="1" r:id="rId1"/>
    <sheet name="Bdgtry Rsrcs-Mandatory" sheetId="2" r:id="rId2"/>
  </sheets>
  <definedNames>
    <definedName name="_xlnm.Print_Area" localSheetId="0">'Bdgtry Rsrcs-Discretnry'!$A$1:$H$41</definedName>
    <definedName name="_xlnm.Print_Area" localSheetId="1">'Bdgtry Rsrcs-Mandatory'!$A$1:$F$24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D21" i="2" l="1"/>
  <c r="B21" i="2"/>
  <c r="C21" i="2"/>
  <c r="E17" i="2"/>
  <c r="F17" i="2" s="1"/>
  <c r="D15" i="2"/>
  <c r="C15" i="2"/>
  <c r="B15" i="2"/>
  <c r="E14" i="2"/>
  <c r="F14" i="2" s="1"/>
  <c r="B12" i="2"/>
  <c r="E9" i="2"/>
  <c r="D8" i="2"/>
  <c r="D12" i="2" s="1"/>
  <c r="C8" i="2"/>
  <c r="C7" i="2"/>
  <c r="E7" i="2" s="1"/>
  <c r="E6" i="2"/>
  <c r="F6" i="2" s="1"/>
  <c r="B22" i="1"/>
  <c r="C22" i="1"/>
  <c r="D22" i="1"/>
  <c r="F22" i="1"/>
  <c r="D10" i="1"/>
  <c r="C10" i="1"/>
  <c r="D16" i="1"/>
  <c r="C16" i="1"/>
  <c r="D28" i="1"/>
  <c r="C28" i="1"/>
  <c r="D38" i="1"/>
  <c r="C38" i="1"/>
  <c r="D32" i="1"/>
  <c r="C32" i="1"/>
  <c r="C39" i="1" l="1"/>
  <c r="D39" i="1"/>
  <c r="B22" i="2"/>
  <c r="E8" i="2"/>
  <c r="E15" i="2"/>
  <c r="F15" i="2" s="1"/>
  <c r="E21" i="2"/>
  <c r="F21" i="2" s="1"/>
  <c r="D22" i="2"/>
  <c r="C12" i="2"/>
  <c r="E12" i="2" s="1"/>
  <c r="E18" i="2"/>
  <c r="G18" i="1"/>
  <c r="E19" i="1"/>
  <c r="G24" i="1"/>
  <c r="B28" i="1"/>
  <c r="E28" i="1"/>
  <c r="F28" i="1"/>
  <c r="G28" i="1" s="1"/>
  <c r="H28" i="1" s="1"/>
  <c r="G30" i="1"/>
  <c r="H30" i="1" s="1"/>
  <c r="B32" i="1"/>
  <c r="E32" i="1"/>
  <c r="F32" i="1"/>
  <c r="F10" i="1"/>
  <c r="F16" i="1"/>
  <c r="B16" i="1"/>
  <c r="G6" i="1"/>
  <c r="H6" i="1" s="1"/>
  <c r="F38" i="1"/>
  <c r="E35" i="1"/>
  <c r="B38" i="1"/>
  <c r="G34" i="1"/>
  <c r="H34" i="1" s="1"/>
  <c r="E13" i="1"/>
  <c r="G12" i="1"/>
  <c r="H12" i="1" s="1"/>
  <c r="B8" i="1"/>
  <c r="E7" i="1" s="1"/>
  <c r="F39" i="1" l="1"/>
  <c r="F12" i="2"/>
  <c r="C22" i="2"/>
  <c r="E22" i="2" s="1"/>
  <c r="F22" i="2" s="1"/>
  <c r="H18" i="1"/>
  <c r="G19" i="1"/>
  <c r="E22" i="1"/>
  <c r="E16" i="1"/>
  <c r="G16" i="1" s="1"/>
  <c r="H16" i="1" s="1"/>
  <c r="G13" i="1"/>
  <c r="E10" i="1"/>
  <c r="G7" i="1"/>
  <c r="E38" i="1"/>
  <c r="G38" i="1" s="1"/>
  <c r="H38" i="1" s="1"/>
  <c r="G35" i="1"/>
  <c r="H24" i="1"/>
  <c r="G32" i="1"/>
  <c r="H32" i="1" s="1"/>
  <c r="B10" i="1"/>
  <c r="B39" i="1" s="1"/>
  <c r="G22" i="1" l="1"/>
  <c r="H22" i="1" s="1"/>
  <c r="E39" i="1"/>
  <c r="G39" i="1" s="1"/>
  <c r="H39" i="1" s="1"/>
  <c r="G10" i="1"/>
  <c r="H10" i="1" s="1"/>
</calcChain>
</file>

<file path=xl/sharedStrings.xml><?xml version="1.0" encoding="utf-8"?>
<sst xmlns="http://schemas.openxmlformats.org/spreadsheetml/2006/main" count="82" uniqueCount="37">
  <si>
    <t>SUMMARY OF FY 2025 BUDGETARY RESOURCES BY ACCOUNT</t>
  </si>
  <si>
    <t>(Dollars in Millions)</t>
  </si>
  <si>
    <t>Discretionary Accounts</t>
  </si>
  <si>
    <t>FY 2025
Request</t>
  </si>
  <si>
    <t>Mandatory Accounts</t>
  </si>
  <si>
    <t>Amount</t>
  </si>
  <si>
    <t>Percent</t>
  </si>
  <si>
    <t xml:space="preserve">RESEARCH AND RELATED ACTIVITIES </t>
  </si>
  <si>
    <t xml:space="preserve">Appropriation </t>
  </si>
  <si>
    <t>Unobligated Balance Available Start of Year</t>
  </si>
  <si>
    <t>Unobligated Balance Available End of Year</t>
  </si>
  <si>
    <r>
      <t>Adjustments to Prior Year Accounts</t>
    </r>
    <r>
      <rPr>
        <vertAlign val="superscript"/>
        <sz val="10"/>
        <rFont val="Open Sans"/>
      </rPr>
      <t>1</t>
    </r>
  </si>
  <si>
    <t>Total Budgetary Resources</t>
  </si>
  <si>
    <t>STEM EDUCATION</t>
  </si>
  <si>
    <t>Totals exclude reimbursable amounts.</t>
  </si>
  <si>
    <t>MAJOR RESEARCH EQUIPMENT &amp; FACILITIES CONSTRUCTION</t>
  </si>
  <si>
    <t>AGENCY OPERATIONS AND AWARD MANAGEMENT</t>
  </si>
  <si>
    <t>Unobligated Balance - Expired</t>
  </si>
  <si>
    <t>NATIONAL SCIENCE BOARD</t>
  </si>
  <si>
    <t xml:space="preserve">OFFICE OF INSPECTOR GENERAL </t>
  </si>
  <si>
    <t xml:space="preserve"> </t>
  </si>
  <si>
    <t xml:space="preserve">TOTAL DISCRETIONARY, NATIONAL SCIENCE FOUNDATION </t>
  </si>
  <si>
    <t>STEM EDUCATION, H-1B</t>
  </si>
  <si>
    <t>Appropriation, Mandatory (H1-B Non-Immigrant Petitioner Fees)</t>
  </si>
  <si>
    <t>Sequestration Previously Unavailable</t>
  </si>
  <si>
    <t>Sequestration Pursuant OMB M-13-06</t>
  </si>
  <si>
    <t xml:space="preserve">Creating Helpful Incentives to Produce Semiconductors (CHIPS) for American Workforce and Education </t>
  </si>
  <si>
    <t>Appropriation, Mandatory (CHIPS H.R. 4346)</t>
  </si>
  <si>
    <t>DONATIONS</t>
  </si>
  <si>
    <t>Mandatory Programs (Special or Trust Fund)</t>
  </si>
  <si>
    <t>FY 2023 
DRS CHIPS Actual</t>
  </si>
  <si>
    <t>FY 2023 
DRS RI Mitigation Actual</t>
  </si>
  <si>
    <t>FY 2023
Base 
Actual</t>
  </si>
  <si>
    <r>
      <t>1</t>
    </r>
    <r>
      <rPr>
        <sz val="9"/>
        <rFont val="Open Sans"/>
      </rPr>
      <t>Adjustments include upward and downward adjustments to prior year obligations in unexpired accounts.</t>
    </r>
  </si>
  <si>
    <t xml:space="preserve">TOTAL MANDATORY ACCOUNTS, NATIONAL SCIENCE FOUNDATION </t>
  </si>
  <si>
    <t>Change Over
FY 2024 Annualized
Continuting Resolution</t>
  </si>
  <si>
    <t>FY 2024 
Annualized 
Continuing 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</si>
</sst>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%;\(0.0%\)"/>
    <numFmt numFmtId="165" formatCode="&quot;$&quot;#,##0.00;\-&quot;$&quot;#,##0.00;&quot;-&quot;??"/>
    <numFmt numFmtId="166" formatCode="0.0%;\-0.0%;&quot;-&quot;??"/>
    <numFmt numFmtId="167" formatCode="&quot;$&quot;#,##0.00"/>
    <numFmt numFmtId="168" formatCode="#,##0.00;\-#,##0.00;&quot;-&quot;??"/>
    <numFmt numFmtId="169" formatCode="#,##0.0000"/>
    <numFmt numFmtId="170" formatCode="0.00000000000000"/>
    <numFmt numFmtId="171" formatCode="#,##0.00000000000000"/>
    <numFmt numFmtId="172" formatCode="0.000"/>
    <numFmt numFmtId="173" formatCode="0.0%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Open Sans"/>
    </font>
    <font>
      <sz val="10"/>
      <name val="Arial"/>
      <family val="2"/>
    </font>
    <font>
      <sz val="10"/>
      <name val="Open Sans"/>
    </font>
    <font>
      <sz val="10"/>
      <color indexed="8"/>
      <name val="Open Sans"/>
    </font>
    <font>
      <b/>
      <sz val="10"/>
      <color indexed="8"/>
      <name val="Open Sans"/>
    </font>
    <font>
      <b/>
      <i/>
      <sz val="10"/>
      <name val="Open Sans"/>
    </font>
    <font>
      <vertAlign val="superscript"/>
      <sz val="10"/>
      <name val="Open Sans"/>
    </font>
    <font>
      <sz val="9"/>
      <name val="Open Sans"/>
    </font>
    <font>
      <vertAlign val="superscript"/>
      <sz val="9"/>
      <name val="Open Sans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3" applyFont="1"/>
    <xf numFmtId="0" fontId="4" fillId="0" borderId="0" xfId="3" applyFont="1" applyAlignment="1">
      <alignment vertical="center"/>
    </xf>
    <xf numFmtId="5" fontId="6" fillId="0" borderId="1" xfId="2" applyNumberFormat="1" applyFont="1" applyBorder="1" applyAlignment="1">
      <alignment horizontal="right"/>
    </xf>
    <xf numFmtId="5" fontId="2" fillId="0" borderId="0" xfId="2" applyNumberFormat="1" applyFont="1" applyAlignment="1">
      <alignment horizontal="right"/>
    </xf>
    <xf numFmtId="164" fontId="2" fillId="0" borderId="0" xfId="2" applyNumberFormat="1" applyFont="1" applyAlignment="1">
      <alignment horizontal="right"/>
    </xf>
    <xf numFmtId="165" fontId="4" fillId="0" borderId="0" xfId="2" applyNumberFormat="1" applyFont="1"/>
    <xf numFmtId="166" fontId="4" fillId="0" borderId="0" xfId="2" applyNumberFormat="1" applyFont="1"/>
    <xf numFmtId="167" fontId="4" fillId="0" borderId="0" xfId="3" applyNumberFormat="1" applyFont="1"/>
    <xf numFmtId="168" fontId="4" fillId="0" borderId="0" xfId="2" applyNumberFormat="1" applyFont="1"/>
    <xf numFmtId="164" fontId="4" fillId="0" borderId="0" xfId="2" applyNumberFormat="1" applyFont="1"/>
    <xf numFmtId="168" fontId="4" fillId="0" borderId="1" xfId="2" applyNumberFormat="1" applyFont="1" applyBorder="1"/>
    <xf numFmtId="168" fontId="4" fillId="0" borderId="0" xfId="3" applyNumberFormat="1" applyFont="1"/>
    <xf numFmtId="7" fontId="4" fillId="0" borderId="0" xfId="3" applyNumberFormat="1" applyFont="1"/>
    <xf numFmtId="43" fontId="4" fillId="0" borderId="0" xfId="1" applyFont="1" applyFill="1" applyBorder="1"/>
    <xf numFmtId="5" fontId="4" fillId="0" borderId="0" xfId="2" applyNumberFormat="1" applyFont="1"/>
    <xf numFmtId="169" fontId="4" fillId="0" borderId="0" xfId="3" applyNumberFormat="1" applyFont="1"/>
    <xf numFmtId="170" fontId="4" fillId="0" borderId="0" xfId="3" applyNumberFormat="1" applyFont="1"/>
    <xf numFmtId="171" fontId="4" fillId="0" borderId="0" xfId="3" applyNumberFormat="1" applyFont="1"/>
    <xf numFmtId="4" fontId="4" fillId="0" borderId="0" xfId="2" applyNumberFormat="1" applyFont="1"/>
    <xf numFmtId="172" fontId="4" fillId="0" borderId="0" xfId="3" applyNumberFormat="1" applyFont="1"/>
    <xf numFmtId="39" fontId="4" fillId="0" borderId="0" xfId="3" applyNumberFormat="1" applyFont="1"/>
    <xf numFmtId="173" fontId="4" fillId="0" borderId="0" xfId="2" applyNumberFormat="1" applyFont="1"/>
    <xf numFmtId="4" fontId="4" fillId="0" borderId="0" xfId="3" applyNumberFormat="1" applyFont="1" applyAlignment="1">
      <alignment vertical="top"/>
    </xf>
    <xf numFmtId="0" fontId="4" fillId="0" borderId="0" xfId="3" applyFont="1" applyAlignment="1">
      <alignment vertical="top"/>
    </xf>
    <xf numFmtId="168" fontId="4" fillId="0" borderId="0" xfId="1" applyNumberFormat="1" applyFont="1" applyFill="1" applyBorder="1"/>
    <xf numFmtId="4" fontId="4" fillId="0" borderId="0" xfId="1" applyNumberFormat="1" applyFont="1" applyFill="1" applyBorder="1"/>
    <xf numFmtId="173" fontId="4" fillId="0" borderId="0" xfId="2" applyNumberFormat="1" applyFont="1" applyAlignment="1">
      <alignment horizontal="right"/>
    </xf>
    <xf numFmtId="166" fontId="4" fillId="0" borderId="0" xfId="2" applyNumberFormat="1" applyFont="1" applyAlignment="1">
      <alignment horizontal="right"/>
    </xf>
    <xf numFmtId="168" fontId="4" fillId="0" borderId="0" xfId="2" applyNumberFormat="1" applyFont="1" applyAlignment="1">
      <alignment horizontal="right"/>
    </xf>
    <xf numFmtId="168" fontId="4" fillId="0" borderId="1" xfId="2" applyNumberFormat="1" applyFont="1" applyBorder="1" applyAlignment="1">
      <alignment horizontal="right"/>
    </xf>
    <xf numFmtId="9" fontId="4" fillId="0" borderId="0" xfId="4" applyFont="1"/>
    <xf numFmtId="164" fontId="4" fillId="0" borderId="0" xfId="2" applyNumberFormat="1" applyFont="1" applyAlignment="1">
      <alignment horizontal="right"/>
    </xf>
    <xf numFmtId="165" fontId="2" fillId="0" borderId="4" xfId="2" applyNumberFormat="1" applyFont="1" applyBorder="1"/>
    <xf numFmtId="166" fontId="2" fillId="0" borderId="4" xfId="2" applyNumberFormat="1" applyFont="1" applyBorder="1"/>
    <xf numFmtId="164" fontId="6" fillId="0" borderId="1" xfId="2" applyNumberFormat="1" applyFont="1" applyBorder="1" applyAlignment="1">
      <alignment horizontal="right"/>
    </xf>
    <xf numFmtId="167" fontId="4" fillId="0" borderId="0" xfId="2" applyNumberFormat="1" applyFont="1"/>
    <xf numFmtId="165" fontId="2" fillId="0" borderId="2" xfId="2" applyNumberFormat="1" applyFont="1" applyBorder="1"/>
    <xf numFmtId="166" fontId="2" fillId="0" borderId="2" xfId="2" applyNumberFormat="1" applyFont="1" applyBorder="1"/>
    <xf numFmtId="167" fontId="2" fillId="0" borderId="2" xfId="2" applyNumberFormat="1" applyFont="1" applyBorder="1"/>
    <xf numFmtId="168" fontId="2" fillId="0" borderId="2" xfId="2" applyNumberFormat="1" applyFont="1" applyBorder="1"/>
    <xf numFmtId="173" fontId="2" fillId="0" borderId="2" xfId="4" applyNumberFormat="1" applyFont="1" applyBorder="1"/>
    <xf numFmtId="0" fontId="7" fillId="0" borderId="0" xfId="2" applyFont="1" applyAlignment="1">
      <alignment vertical="top"/>
    </xf>
    <xf numFmtId="0" fontId="4" fillId="0" borderId="0" xfId="3" applyFont="1" applyAlignment="1">
      <alignment horizontal="left" vertical="top"/>
    </xf>
    <xf numFmtId="0" fontId="4" fillId="0" borderId="0" xfId="2" applyFont="1" applyAlignment="1">
      <alignment horizontal="left" vertical="top"/>
    </xf>
    <xf numFmtId="0" fontId="4" fillId="0" borderId="1" xfId="2" applyFont="1" applyBorder="1" applyAlignment="1">
      <alignment horizontal="left" vertical="top"/>
    </xf>
    <xf numFmtId="0" fontId="2" fillId="0" borderId="2" xfId="2" applyFont="1" applyBorder="1" applyAlignment="1">
      <alignment vertical="top"/>
    </xf>
    <xf numFmtId="0" fontId="7" fillId="0" borderId="0" xfId="2" applyFont="1" applyAlignment="1">
      <alignment vertical="top" wrapText="1"/>
    </xf>
    <xf numFmtId="0" fontId="7" fillId="0" borderId="4" xfId="2" applyFont="1" applyBorder="1" applyAlignment="1">
      <alignment vertical="top"/>
    </xf>
    <xf numFmtId="0" fontId="4" fillId="0" borderId="0" xfId="3" applyFont="1" applyAlignment="1">
      <alignment horizontal="left" vertical="top" wrapText="1"/>
    </xf>
    <xf numFmtId="0" fontId="9" fillId="0" borderId="0" xfId="3" applyFont="1" applyAlignment="1">
      <alignment vertical="top" wrapText="1"/>
    </xf>
    <xf numFmtId="0" fontId="10" fillId="0" borderId="0" xfId="3" applyFont="1" applyAlignment="1">
      <alignment vertical="top" wrapText="1"/>
    </xf>
    <xf numFmtId="0" fontId="2" fillId="0" borderId="0" xfId="2" applyFont="1" applyAlignment="1">
      <alignment horizontal="center" vertical="top"/>
    </xf>
    <xf numFmtId="5" fontId="5" fillId="0" borderId="3" xfId="2" applyNumberFormat="1" applyFont="1" applyBorder="1" applyAlignment="1">
      <alignment horizontal="center" vertical="top"/>
    </xf>
    <xf numFmtId="0" fontId="2" fillId="0" borderId="0" xfId="3" applyFont="1" applyAlignment="1">
      <alignment horizontal="left" wrapText="1"/>
    </xf>
    <xf numFmtId="0" fontId="2" fillId="0" borderId="1" xfId="3" applyFont="1" applyBorder="1" applyAlignment="1">
      <alignment horizontal="left" wrapText="1"/>
    </xf>
    <xf numFmtId="0" fontId="2" fillId="0" borderId="0" xfId="3" applyFont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horizontal="right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9" fillId="0" borderId="0" xfId="3" applyFont="1" applyAlignment="1"/>
    <xf numFmtId="0" fontId="10" fillId="0" borderId="0" xfId="3" applyFont="1" applyAlignment="1"/>
  </cellXfs>
  <cellStyles count="5">
    <cellStyle name="Comma" xfId="1" builtinId="3"/>
    <cellStyle name="Normal" xfId="0" builtinId="0"/>
    <cellStyle name="Normal 10" xfId="3" xr:uid="{A3895E0F-E24F-48B0-BE5C-86861DA16C40}"/>
    <cellStyle name="Normal_SUMTBLEB" xfId="2" xr:uid="{24A46442-8A21-4EFC-9A94-E7F7AF8992BF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48991-CE3F-41D8-B4A0-796A3A0368AF}">
  <sheetPr>
    <pageSetUpPr fitToPage="1"/>
  </sheetPr>
  <dimension ref="A1:M47"/>
  <sheetViews>
    <sheetView showGridLines="0" topLeftCell="A28" zoomScaleNormal="100" workbookViewId="0">
      <selection activeCell="A41" sqref="A41:H41"/>
    </sheetView>
  </sheetViews>
  <sheetFormatPr defaultColWidth="9.21875" defaultRowHeight="15.75" customHeight="1" x14ac:dyDescent="0.35"/>
  <cols>
    <col min="1" max="1" width="59.5546875" style="1" customWidth="1"/>
    <col min="2" max="4" width="12.5546875" style="1" customWidth="1"/>
    <col min="5" max="5" width="14.5546875" style="1" customWidth="1"/>
    <col min="6" max="8" width="12.5546875" style="1" customWidth="1"/>
    <col min="9" max="9" width="9.21875" style="1" customWidth="1"/>
    <col min="10" max="10" width="19" style="1" bestFit="1" customWidth="1"/>
    <col min="11" max="11" width="9.21875" style="1"/>
    <col min="12" max="12" width="19.77734375" style="1" bestFit="1" customWidth="1"/>
    <col min="13" max="13" width="9.21875" style="1"/>
    <col min="14" max="14" width="12.5546875" style="1" bestFit="1" customWidth="1"/>
    <col min="15" max="16384" width="9.21875" style="1"/>
  </cols>
  <sheetData>
    <row r="1" spans="1:13" ht="18" customHeight="1" x14ac:dyDescent="0.35">
      <c r="A1" s="52" t="s">
        <v>0</v>
      </c>
      <c r="B1" s="52"/>
      <c r="C1" s="52"/>
      <c r="D1" s="52"/>
      <c r="E1" s="52"/>
      <c r="F1" s="52"/>
      <c r="G1" s="52"/>
      <c r="H1" s="52"/>
    </row>
    <row r="2" spans="1:13" ht="15" customHeight="1" thickBot="1" x14ac:dyDescent="0.4">
      <c r="A2" s="53" t="s">
        <v>1</v>
      </c>
      <c r="B2" s="53"/>
      <c r="C2" s="53"/>
      <c r="D2" s="53"/>
      <c r="E2" s="53"/>
      <c r="F2" s="53"/>
      <c r="G2" s="53"/>
      <c r="H2" s="53"/>
    </row>
    <row r="3" spans="1:13" s="2" customFormat="1" ht="49.5" customHeight="1" x14ac:dyDescent="0.3">
      <c r="A3" s="54" t="s">
        <v>2</v>
      </c>
      <c r="B3" s="56" t="s">
        <v>32</v>
      </c>
      <c r="C3" s="56" t="s">
        <v>30</v>
      </c>
      <c r="D3" s="56" t="s">
        <v>31</v>
      </c>
      <c r="E3" s="56" t="s">
        <v>36</v>
      </c>
      <c r="F3" s="56" t="s">
        <v>3</v>
      </c>
      <c r="G3" s="59" t="s">
        <v>35</v>
      </c>
      <c r="H3" s="60"/>
    </row>
    <row r="4" spans="1:13" ht="16.5" customHeight="1" x14ac:dyDescent="0.35">
      <c r="A4" s="55" t="s">
        <v>4</v>
      </c>
      <c r="B4" s="57"/>
      <c r="C4" s="57"/>
      <c r="D4" s="57"/>
      <c r="E4" s="58"/>
      <c r="F4" s="58"/>
      <c r="G4" s="3" t="s">
        <v>5</v>
      </c>
      <c r="H4" s="35" t="s">
        <v>6</v>
      </c>
    </row>
    <row r="5" spans="1:13" ht="16.05" customHeight="1" x14ac:dyDescent="0.35">
      <c r="A5" s="42" t="s">
        <v>7</v>
      </c>
      <c r="B5" s="4"/>
      <c r="C5" s="4"/>
      <c r="D5" s="4"/>
      <c r="E5" s="4"/>
      <c r="F5" s="4"/>
      <c r="G5" s="4"/>
      <c r="H5" s="5"/>
    </row>
    <row r="6" spans="1:13" ht="16.05" customHeight="1" x14ac:dyDescent="0.35">
      <c r="A6" s="43" t="s">
        <v>8</v>
      </c>
      <c r="B6" s="6">
        <v>7629.2979999999998</v>
      </c>
      <c r="C6" s="6">
        <v>210</v>
      </c>
      <c r="D6" s="6">
        <v>2.5</v>
      </c>
      <c r="E6" s="6">
        <v>7629.2979999999998</v>
      </c>
      <c r="F6" s="6">
        <v>8045.32</v>
      </c>
      <c r="G6" s="6">
        <f>F6-E6</f>
        <v>416.02199999999993</v>
      </c>
      <c r="H6" s="7">
        <f>IF(E6=0,"N/A  ",G6/E6)</f>
        <v>5.4529525521220951E-2</v>
      </c>
      <c r="I6" s="8"/>
    </row>
    <row r="7" spans="1:13" ht="16.05" customHeight="1" x14ac:dyDescent="0.35">
      <c r="A7" s="44" t="s">
        <v>9</v>
      </c>
      <c r="B7" s="9">
        <v>86.16065175</v>
      </c>
      <c r="C7" s="9"/>
      <c r="D7" s="9"/>
      <c r="E7" s="9">
        <f>(B8+C8)*-1</f>
        <v>406.43</v>
      </c>
      <c r="F7" s="9"/>
      <c r="G7" s="9">
        <f t="shared" ref="G7" si="0">F7-E7</f>
        <v>-406.43</v>
      </c>
      <c r="H7" s="31"/>
    </row>
    <row r="8" spans="1:13" ht="16.05" customHeight="1" x14ac:dyDescent="0.35">
      <c r="A8" s="44" t="s">
        <v>10</v>
      </c>
      <c r="B8" s="9">
        <f>-(406.43-154.4)</f>
        <v>-252.03</v>
      </c>
      <c r="C8" s="9">
        <v>-154.4</v>
      </c>
      <c r="D8" s="9"/>
      <c r="E8" s="9"/>
      <c r="F8" s="9"/>
      <c r="G8" s="9"/>
      <c r="H8" s="29"/>
    </row>
    <row r="9" spans="1:13" ht="16.05" customHeight="1" x14ac:dyDescent="0.35">
      <c r="A9" s="45" t="s">
        <v>11</v>
      </c>
      <c r="B9" s="11">
        <v>24</v>
      </c>
      <c r="C9" s="11"/>
      <c r="D9" s="11"/>
      <c r="E9" s="11"/>
      <c r="F9" s="11"/>
      <c r="G9" s="11"/>
      <c r="H9" s="30"/>
      <c r="I9" s="12"/>
    </row>
    <row r="10" spans="1:13" ht="16.05" customHeight="1" thickBot="1" x14ac:dyDescent="0.4">
      <c r="A10" s="46" t="s">
        <v>12</v>
      </c>
      <c r="B10" s="37">
        <f>SUM(B6:B9)</f>
        <v>7487.4286517500004</v>
      </c>
      <c r="C10" s="37">
        <f t="shared" ref="C10:D10" si="1">SUM(C6:C9)</f>
        <v>55.599999999999994</v>
      </c>
      <c r="D10" s="37">
        <f t="shared" si="1"/>
        <v>2.5</v>
      </c>
      <c r="E10" s="37">
        <f>SUM(E6:E9)</f>
        <v>8035.7280000000001</v>
      </c>
      <c r="F10" s="37">
        <f>SUM(F6:F9)</f>
        <v>8045.32</v>
      </c>
      <c r="G10" s="37">
        <f>F10-E10</f>
        <v>9.5919999999996435</v>
      </c>
      <c r="H10" s="38">
        <f>IF(E10=0,"N/A  ",G10/E10)</f>
        <v>1.1936690739158473E-3</v>
      </c>
      <c r="J10" s="8"/>
      <c r="K10" s="8"/>
      <c r="M10" s="13"/>
    </row>
    <row r="11" spans="1:13" ht="16.05" customHeight="1" x14ac:dyDescent="0.35">
      <c r="A11" s="42" t="s">
        <v>13</v>
      </c>
      <c r="B11" s="14"/>
      <c r="C11" s="14"/>
      <c r="D11" s="14"/>
      <c r="E11" s="15"/>
      <c r="F11" s="15"/>
      <c r="G11" s="15"/>
      <c r="H11" s="10"/>
      <c r="K11" s="16"/>
    </row>
    <row r="12" spans="1:13" ht="16.05" customHeight="1" x14ac:dyDescent="0.35">
      <c r="A12" s="43" t="s">
        <v>8</v>
      </c>
      <c r="B12" s="19">
        <v>1246</v>
      </c>
      <c r="C12" s="19">
        <v>125</v>
      </c>
      <c r="D12" s="9"/>
      <c r="E12" s="19">
        <v>1246</v>
      </c>
      <c r="F12" s="19">
        <v>1300</v>
      </c>
      <c r="G12" s="19">
        <f>F12-E12</f>
        <v>54</v>
      </c>
      <c r="H12" s="7">
        <f>IF(E12=0,"N/A  ",G12/E12)</f>
        <v>4.3338683788121987E-2</v>
      </c>
      <c r="J12" s="13"/>
      <c r="L12" s="17"/>
    </row>
    <row r="13" spans="1:13" ht="16.05" customHeight="1" x14ac:dyDescent="0.35">
      <c r="A13" s="44" t="s">
        <v>9</v>
      </c>
      <c r="B13" s="9">
        <v>10.97</v>
      </c>
      <c r="C13" s="9"/>
      <c r="D13" s="9"/>
      <c r="E13" s="9">
        <f>(B14+C14)*-1</f>
        <v>112.67999999999999</v>
      </c>
      <c r="F13" s="9"/>
      <c r="G13" s="9">
        <f t="shared" ref="G13" si="2">F13-E13</f>
        <v>-112.67999999999999</v>
      </c>
      <c r="H13" s="31"/>
    </row>
    <row r="14" spans="1:13" ht="16.05" customHeight="1" x14ac:dyDescent="0.35">
      <c r="A14" s="44" t="s">
        <v>10</v>
      </c>
      <c r="B14" s="9">
        <v>-18.440000000000001</v>
      </c>
      <c r="C14" s="9">
        <v>-94.24</v>
      </c>
      <c r="D14" s="9"/>
      <c r="E14" s="9"/>
      <c r="F14" s="9"/>
      <c r="G14" s="9"/>
      <c r="H14" s="29"/>
    </row>
    <row r="15" spans="1:13" ht="16.05" customHeight="1" x14ac:dyDescent="0.35">
      <c r="A15" s="45" t="s">
        <v>11</v>
      </c>
      <c r="B15" s="11">
        <v>3.46</v>
      </c>
      <c r="C15" s="11"/>
      <c r="D15" s="11"/>
      <c r="E15" s="11"/>
      <c r="F15" s="11"/>
      <c r="G15" s="11"/>
      <c r="H15" s="30"/>
      <c r="I15" s="8"/>
      <c r="J15" s="18"/>
    </row>
    <row r="16" spans="1:13" ht="16.05" customHeight="1" thickBot="1" x14ac:dyDescent="0.4">
      <c r="A16" s="46" t="s">
        <v>12</v>
      </c>
      <c r="B16" s="37">
        <f>SUM(B12:B15)</f>
        <v>1241.99</v>
      </c>
      <c r="C16" s="37">
        <f t="shared" ref="C16:D16" si="3">SUM(C12:C15)</f>
        <v>30.760000000000005</v>
      </c>
      <c r="D16" s="37">
        <f t="shared" si="3"/>
        <v>0</v>
      </c>
      <c r="E16" s="37">
        <f>SUM(E12:E15)</f>
        <v>1358.68</v>
      </c>
      <c r="F16" s="37">
        <f>SUM(F12:F15)</f>
        <v>1300</v>
      </c>
      <c r="G16" s="37">
        <f>F16-E16</f>
        <v>-58.680000000000064</v>
      </c>
      <c r="H16" s="38">
        <f>IF(E16=0,"N/A  ",G16/E16)</f>
        <v>-4.3188977537021271E-2</v>
      </c>
      <c r="J16" s="18"/>
      <c r="L16" s="16"/>
    </row>
    <row r="17" spans="1:12" ht="16.05" customHeight="1" x14ac:dyDescent="0.35">
      <c r="A17" s="47" t="s">
        <v>15</v>
      </c>
      <c r="B17" s="19"/>
      <c r="F17" s="8"/>
    </row>
    <row r="18" spans="1:12" ht="16.05" customHeight="1" x14ac:dyDescent="0.35">
      <c r="A18" s="43" t="s">
        <v>8</v>
      </c>
      <c r="B18" s="19">
        <v>187.23</v>
      </c>
      <c r="C18" s="9"/>
      <c r="D18" s="9"/>
      <c r="E18" s="19">
        <v>187.23</v>
      </c>
      <c r="F18" s="19">
        <v>300</v>
      </c>
      <c r="G18" s="19">
        <f>F18-E18</f>
        <v>112.77000000000001</v>
      </c>
      <c r="H18" s="7">
        <f>IF(E18=0,"N/A  ",G18/E18)</f>
        <v>0.60230732254446406</v>
      </c>
    </row>
    <row r="19" spans="1:12" ht="16.05" customHeight="1" x14ac:dyDescent="0.35">
      <c r="A19" s="44" t="s">
        <v>9</v>
      </c>
      <c r="B19" s="9">
        <v>330.73</v>
      </c>
      <c r="C19" s="9"/>
      <c r="D19" s="9"/>
      <c r="E19" s="9">
        <f>B20*-1</f>
        <v>361.32</v>
      </c>
      <c r="F19" s="9"/>
      <c r="G19" s="9">
        <f>F19-E19</f>
        <v>-361.32</v>
      </c>
      <c r="H19" s="7"/>
      <c r="L19" s="20"/>
    </row>
    <row r="20" spans="1:12" ht="16.05" customHeight="1" x14ac:dyDescent="0.35">
      <c r="A20" s="44" t="s">
        <v>10</v>
      </c>
      <c r="B20" s="9">
        <v>-361.32</v>
      </c>
      <c r="C20" s="9"/>
      <c r="D20" s="9"/>
      <c r="E20" s="9"/>
      <c r="F20" s="9"/>
      <c r="G20" s="9"/>
      <c r="H20" s="28"/>
    </row>
    <row r="21" spans="1:12" ht="16.05" customHeight="1" x14ac:dyDescent="0.35">
      <c r="A21" s="45" t="s">
        <v>11</v>
      </c>
      <c r="B21" s="11">
        <v>3.25</v>
      </c>
      <c r="C21" s="11"/>
      <c r="D21" s="11"/>
      <c r="E21" s="11"/>
      <c r="F21" s="11"/>
      <c r="G21" s="9"/>
      <c r="H21" s="28"/>
    </row>
    <row r="22" spans="1:12" ht="16.05" customHeight="1" thickBot="1" x14ac:dyDescent="0.4">
      <c r="A22" s="46" t="s">
        <v>12</v>
      </c>
      <c r="B22" s="39">
        <f>SUM(B18:B21)</f>
        <v>159.89000000000004</v>
      </c>
      <c r="C22" s="40">
        <f t="shared" ref="C22:D22" si="4">SUM(C18:C21)</f>
        <v>0</v>
      </c>
      <c r="D22" s="40">
        <f t="shared" si="4"/>
        <v>0</v>
      </c>
      <c r="E22" s="39">
        <f>SUM(E18:E21)</f>
        <v>548.54999999999995</v>
      </c>
      <c r="F22" s="39">
        <f>SUM(F18:F21)</f>
        <v>300</v>
      </c>
      <c r="G22" s="39">
        <f t="shared" ref="G22" si="5">F22-E22</f>
        <v>-248.54999999999995</v>
      </c>
      <c r="H22" s="41">
        <f t="shared" ref="H22" si="6">IF(E22=0,"N/A  ",G22/E22)</f>
        <v>-0.45310363686081484</v>
      </c>
      <c r="I22" s="21"/>
    </row>
    <row r="23" spans="1:12" ht="16.05" customHeight="1" x14ac:dyDescent="0.35">
      <c r="A23" s="47" t="s">
        <v>16</v>
      </c>
      <c r="B23" s="19"/>
      <c r="E23" s="6"/>
      <c r="F23" s="6"/>
      <c r="G23" s="6"/>
      <c r="H23" s="22"/>
    </row>
    <row r="24" spans="1:12" ht="16.05" customHeight="1" x14ac:dyDescent="0.35">
      <c r="A24" s="43" t="s">
        <v>8</v>
      </c>
      <c r="B24" s="19">
        <v>448</v>
      </c>
      <c r="C24" s="9"/>
      <c r="D24" s="9"/>
      <c r="E24" s="19">
        <v>448</v>
      </c>
      <c r="F24" s="19">
        <v>504</v>
      </c>
      <c r="G24" s="19">
        <f>F24-E24</f>
        <v>56</v>
      </c>
      <c r="H24" s="7">
        <f>IF(E24=0,"N/A  ",G24/E24)</f>
        <v>0.125</v>
      </c>
    </row>
    <row r="25" spans="1:12" ht="16.05" customHeight="1" x14ac:dyDescent="0.35">
      <c r="A25" s="43" t="s">
        <v>9</v>
      </c>
      <c r="B25" s="9">
        <v>4.4000000000000004</v>
      </c>
      <c r="C25" s="9"/>
      <c r="D25" s="9"/>
      <c r="E25" s="9"/>
      <c r="F25" s="9"/>
      <c r="G25" s="9"/>
      <c r="H25" s="29"/>
    </row>
    <row r="26" spans="1:12" ht="16.05" customHeight="1" x14ac:dyDescent="0.35">
      <c r="A26" s="43" t="s">
        <v>10</v>
      </c>
      <c r="B26" s="9">
        <v>0</v>
      </c>
      <c r="C26" s="9"/>
      <c r="D26" s="9"/>
      <c r="E26" s="9"/>
      <c r="F26" s="9"/>
      <c r="G26" s="9"/>
      <c r="H26" s="29"/>
    </row>
    <row r="27" spans="1:12" ht="16.05" customHeight="1" x14ac:dyDescent="0.35">
      <c r="A27" s="45" t="s">
        <v>17</v>
      </c>
      <c r="B27" s="11">
        <v>-7.0000000000000007E-2</v>
      </c>
      <c r="C27" s="11"/>
      <c r="D27" s="11"/>
      <c r="E27" s="11"/>
      <c r="F27" s="11"/>
      <c r="G27" s="11"/>
      <c r="H27" s="30"/>
    </row>
    <row r="28" spans="1:12" ht="16.05" customHeight="1" thickBot="1" x14ac:dyDescent="0.4">
      <c r="A28" s="46" t="s">
        <v>12</v>
      </c>
      <c r="B28" s="39">
        <f>SUM(B24:B27)</f>
        <v>452.33</v>
      </c>
      <c r="C28" s="40">
        <f t="shared" ref="C28:D28" si="7">SUM(C24:C27)</f>
        <v>0</v>
      </c>
      <c r="D28" s="40">
        <f t="shared" si="7"/>
        <v>0</v>
      </c>
      <c r="E28" s="39">
        <f>SUM(E24:E27)</f>
        <v>448</v>
      </c>
      <c r="F28" s="39">
        <f>SUM(F24:F27)</f>
        <v>504</v>
      </c>
      <c r="G28" s="39">
        <f t="shared" ref="G28" si="8">F28-E28</f>
        <v>56</v>
      </c>
      <c r="H28" s="41">
        <f t="shared" ref="H28" si="9">IF(E28=0,"N/A  ",G28/E28)</f>
        <v>0.125</v>
      </c>
    </row>
    <row r="29" spans="1:12" ht="16.05" customHeight="1" x14ac:dyDescent="0.35">
      <c r="A29" s="42" t="s">
        <v>18</v>
      </c>
      <c r="B29" s="23"/>
      <c r="C29" s="9"/>
      <c r="D29" s="9"/>
      <c r="E29" s="24"/>
      <c r="F29" s="24"/>
      <c r="G29" s="24"/>
      <c r="H29" s="24"/>
    </row>
    <row r="30" spans="1:12" ht="16.05" customHeight="1" x14ac:dyDescent="0.35">
      <c r="A30" s="43" t="s">
        <v>8</v>
      </c>
      <c r="B30" s="19">
        <v>5.09</v>
      </c>
      <c r="C30" s="9"/>
      <c r="D30" s="9"/>
      <c r="E30" s="19">
        <v>5.09</v>
      </c>
      <c r="F30" s="19">
        <v>5.22</v>
      </c>
      <c r="G30" s="19">
        <f>F30-E30</f>
        <v>0.12999999999999989</v>
      </c>
      <c r="H30" s="7">
        <f>IF(E30=0,"N/A  ",G30/E30)</f>
        <v>2.5540275049115893E-2</v>
      </c>
    </row>
    <row r="31" spans="1:12" ht="16.05" customHeight="1" x14ac:dyDescent="0.35">
      <c r="A31" s="44" t="s">
        <v>17</v>
      </c>
      <c r="B31" s="25">
        <v>-8.1000000000000003E-2</v>
      </c>
      <c r="C31" s="9"/>
      <c r="D31" s="9"/>
      <c r="E31" s="11"/>
      <c r="F31" s="11"/>
      <c r="G31" s="9"/>
      <c r="H31" s="32"/>
    </row>
    <row r="32" spans="1:12" ht="16.05" customHeight="1" thickBot="1" x14ac:dyDescent="0.4">
      <c r="A32" s="46" t="s">
        <v>12</v>
      </c>
      <c r="B32" s="37">
        <f>SUM(B30:B31)</f>
        <v>5.0089999999999995</v>
      </c>
      <c r="C32" s="40">
        <f t="shared" ref="C32:D32" si="10">SUM(C30:C31)</f>
        <v>0</v>
      </c>
      <c r="D32" s="40">
        <f t="shared" si="10"/>
        <v>0</v>
      </c>
      <c r="E32" s="37">
        <f>SUM(E30:E31)</f>
        <v>5.09</v>
      </c>
      <c r="F32" s="37">
        <f>SUM(F30:F31)</f>
        <v>5.22</v>
      </c>
      <c r="G32" s="37">
        <f>F32-E32</f>
        <v>0.12999999999999989</v>
      </c>
      <c r="H32" s="38">
        <f>IF(E32=0,"N/A  ",G32/E32)</f>
        <v>2.5540275049115893E-2</v>
      </c>
    </row>
    <row r="33" spans="1:10" ht="16.05" customHeight="1" x14ac:dyDescent="0.35">
      <c r="A33" s="42" t="s">
        <v>19</v>
      </c>
      <c r="B33" s="26"/>
      <c r="J33" s="1" t="s">
        <v>20</v>
      </c>
    </row>
    <row r="34" spans="1:10" ht="16.05" customHeight="1" x14ac:dyDescent="0.35">
      <c r="A34" s="43" t="s">
        <v>8</v>
      </c>
      <c r="B34" s="19">
        <v>23.393000000000001</v>
      </c>
      <c r="C34" s="9"/>
      <c r="D34" s="9"/>
      <c r="E34" s="19">
        <v>23.393000000000001</v>
      </c>
      <c r="F34" s="19">
        <v>28.46</v>
      </c>
      <c r="G34" s="19">
        <f>F34-E34</f>
        <v>5.0670000000000002</v>
      </c>
      <c r="H34" s="7">
        <f>IF(E34=0,"N/A  ",G34/E34)</f>
        <v>0.21660325738468772</v>
      </c>
    </row>
    <row r="35" spans="1:10" ht="16.05" customHeight="1" x14ac:dyDescent="0.35">
      <c r="A35" s="44" t="s">
        <v>9</v>
      </c>
      <c r="B35" s="25">
        <v>0.39800000000000002</v>
      </c>
      <c r="C35" s="9"/>
      <c r="D35" s="9"/>
      <c r="E35" s="9">
        <f>B36*-1</f>
        <v>0.39900000000000002</v>
      </c>
      <c r="F35" s="9"/>
      <c r="G35" s="9">
        <f t="shared" ref="G35" si="11">F35-E35</f>
        <v>-0.39900000000000002</v>
      </c>
      <c r="H35" s="31"/>
    </row>
    <row r="36" spans="1:10" ht="16.05" customHeight="1" x14ac:dyDescent="0.35">
      <c r="A36" s="44" t="s">
        <v>10</v>
      </c>
      <c r="B36" s="9">
        <v>-0.39900000000000002</v>
      </c>
      <c r="C36" s="9"/>
      <c r="D36" s="9"/>
      <c r="E36" s="9"/>
      <c r="F36" s="9"/>
      <c r="G36" s="9"/>
      <c r="H36" s="29"/>
    </row>
    <row r="37" spans="1:10" ht="16.05" customHeight="1" x14ac:dyDescent="0.35">
      <c r="A37" s="44" t="s">
        <v>17</v>
      </c>
      <c r="B37" s="9">
        <v>-7.0000000000000007E-2</v>
      </c>
      <c r="C37" s="11"/>
      <c r="D37" s="11"/>
      <c r="E37" s="9"/>
      <c r="F37" s="11"/>
      <c r="G37" s="9"/>
      <c r="H37" s="30"/>
    </row>
    <row r="38" spans="1:10" ht="16.05" customHeight="1" thickBot="1" x14ac:dyDescent="0.4">
      <c r="A38" s="46" t="s">
        <v>12</v>
      </c>
      <c r="B38" s="37">
        <f>SUM(B34:B37)</f>
        <v>23.321999999999999</v>
      </c>
      <c r="C38" s="40">
        <f t="shared" ref="C38:D38" si="12">SUM(C34:C37)</f>
        <v>0</v>
      </c>
      <c r="D38" s="40">
        <f t="shared" si="12"/>
        <v>0</v>
      </c>
      <c r="E38" s="37">
        <f>SUM(E34:E37)</f>
        <v>23.792000000000002</v>
      </c>
      <c r="F38" s="37">
        <f>SUM(F34:F37)</f>
        <v>28.46</v>
      </c>
      <c r="G38" s="37">
        <f>F38-E38</f>
        <v>4.6679999999999993</v>
      </c>
      <c r="H38" s="38">
        <f>IF(E38=0,"N/A  ",G38/E38)</f>
        <v>0.19620040349697374</v>
      </c>
      <c r="I38" s="13"/>
    </row>
    <row r="39" spans="1:10" ht="16.05" customHeight="1" thickBot="1" x14ac:dyDescent="0.4">
      <c r="A39" s="48" t="s">
        <v>21</v>
      </c>
      <c r="B39" s="33">
        <f>B10+B16+B22+B28+B32+B38</f>
        <v>9369.9696517499997</v>
      </c>
      <c r="C39" s="33">
        <f>C10+C16+C22+C28+C32+C38</f>
        <v>86.36</v>
      </c>
      <c r="D39" s="33">
        <f>D10+D16+D22+D28+D32+D38</f>
        <v>2.5</v>
      </c>
      <c r="E39" s="33">
        <f>E10+E16+E22+E28+E32+E38</f>
        <v>10419.839999999998</v>
      </c>
      <c r="F39" s="33">
        <f>F10+F16+F22+F28+F32+F38</f>
        <v>10182.999999999998</v>
      </c>
      <c r="G39" s="33">
        <f>F39-E39</f>
        <v>-236.84000000000015</v>
      </c>
      <c r="H39" s="34">
        <f>IF(E39=0,"N/A  ",G39/E39)</f>
        <v>-2.2729715619433714E-2</v>
      </c>
      <c r="J39" s="13"/>
    </row>
    <row r="40" spans="1:10" ht="16.05" customHeight="1" x14ac:dyDescent="0.35">
      <c r="A40" s="50" t="s">
        <v>14</v>
      </c>
      <c r="B40" s="51"/>
      <c r="C40" s="51"/>
      <c r="D40" s="51"/>
      <c r="E40" s="51"/>
      <c r="F40" s="51"/>
      <c r="G40" s="51"/>
      <c r="H40" s="51"/>
    </row>
    <row r="41" spans="1:10" ht="16.05" customHeight="1" x14ac:dyDescent="0.35">
      <c r="A41" s="51" t="s">
        <v>33</v>
      </c>
      <c r="B41" s="51"/>
      <c r="C41" s="51"/>
      <c r="D41" s="51"/>
      <c r="E41" s="51"/>
      <c r="F41" s="51"/>
      <c r="G41" s="51"/>
      <c r="H41" s="51"/>
    </row>
    <row r="43" spans="1:10" ht="15.75" customHeight="1" x14ac:dyDescent="0.35">
      <c r="B43" s="8"/>
      <c r="C43" s="8"/>
      <c r="D43" s="8"/>
    </row>
    <row r="45" spans="1:10" ht="15.75" customHeight="1" x14ac:dyDescent="0.35">
      <c r="E45" s="8"/>
    </row>
    <row r="47" spans="1:10" ht="15.75" customHeight="1" x14ac:dyDescent="0.35">
      <c r="E47" s="8"/>
    </row>
  </sheetData>
  <mergeCells count="9">
    <mergeCell ref="A1:H1"/>
    <mergeCell ref="A2:H2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75" right="0.75" top="1" bottom="1" header="0.7" footer="0.7"/>
  <pageSetup scale="67" firstPageNumber="5" orientation="landscape" useFirstPageNumber="1" r:id="rId1"/>
  <headerFooter scaleWithDoc="0" alignWithMargins="0">
    <oddHeader xml:space="preserve">&amp;C
</oddHeader>
    <oddFooter>&amp;C&amp;"Times New Roman,Regular"Technical Info - &amp;P&amp;L 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0EBC6-F3CB-444C-8193-BCF74F96A3D1}">
  <dimension ref="A1:L32"/>
  <sheetViews>
    <sheetView showGridLines="0" tabSelected="1" workbookViewId="0">
      <selection sqref="A1:F1"/>
    </sheetView>
  </sheetViews>
  <sheetFormatPr defaultColWidth="9.21875" defaultRowHeight="15" x14ac:dyDescent="0.35"/>
  <cols>
    <col min="1" max="1" width="59.5546875" style="1" customWidth="1"/>
    <col min="2" max="2" width="12.5546875" style="1" customWidth="1"/>
    <col min="3" max="3" width="14.5546875" style="1" customWidth="1"/>
    <col min="4" max="6" width="12.5546875" style="1" customWidth="1"/>
    <col min="7" max="7" width="9.21875" style="1"/>
    <col min="8" max="8" width="19" style="1" bestFit="1" customWidth="1"/>
    <col min="9" max="9" width="9.21875" style="1"/>
    <col min="10" max="10" width="19.77734375" style="1" bestFit="1" customWidth="1"/>
    <col min="11" max="11" width="9.21875" style="1"/>
    <col min="12" max="12" width="12.5546875" style="1" bestFit="1" customWidth="1"/>
    <col min="13" max="16384" width="9.21875" style="1"/>
  </cols>
  <sheetData>
    <row r="1" spans="1:12" ht="18" customHeight="1" x14ac:dyDescent="0.35">
      <c r="A1" s="52" t="s">
        <v>0</v>
      </c>
      <c r="B1" s="52"/>
      <c r="C1" s="52"/>
      <c r="D1" s="52"/>
      <c r="E1" s="52"/>
      <c r="F1" s="52"/>
    </row>
    <row r="2" spans="1:12" ht="15" customHeight="1" thickBot="1" x14ac:dyDescent="0.4">
      <c r="A2" s="53" t="s">
        <v>1</v>
      </c>
      <c r="B2" s="53"/>
      <c r="C2" s="53"/>
      <c r="D2" s="53"/>
      <c r="E2" s="53"/>
      <c r="F2" s="53"/>
    </row>
    <row r="3" spans="1:12" s="2" customFormat="1" ht="49.5" customHeight="1" x14ac:dyDescent="0.3">
      <c r="A3" s="54" t="s">
        <v>4</v>
      </c>
      <c r="B3" s="56" t="s">
        <v>32</v>
      </c>
      <c r="C3" s="56" t="s">
        <v>36</v>
      </c>
      <c r="D3" s="56" t="s">
        <v>3</v>
      </c>
      <c r="E3" s="59" t="s">
        <v>35</v>
      </c>
      <c r="F3" s="60"/>
    </row>
    <row r="4" spans="1:12" ht="16.5" customHeight="1" x14ac:dyDescent="0.35">
      <c r="A4" s="55" t="s">
        <v>4</v>
      </c>
      <c r="B4" s="57"/>
      <c r="C4" s="58"/>
      <c r="D4" s="58"/>
      <c r="E4" s="3" t="s">
        <v>5</v>
      </c>
      <c r="F4" s="35" t="s">
        <v>6</v>
      </c>
    </row>
    <row r="5" spans="1:12" ht="16.05" customHeight="1" x14ac:dyDescent="0.35">
      <c r="A5" s="42" t="s">
        <v>22</v>
      </c>
      <c r="B5" s="19"/>
      <c r="C5" s="6"/>
      <c r="D5" s="6"/>
      <c r="E5" s="6"/>
      <c r="F5" s="27"/>
    </row>
    <row r="6" spans="1:12" ht="16.05" customHeight="1" x14ac:dyDescent="0.35">
      <c r="A6" s="49" t="s">
        <v>23</v>
      </c>
      <c r="B6" s="36">
        <v>134.93799999999999</v>
      </c>
      <c r="C6" s="36">
        <v>145</v>
      </c>
      <c r="D6" s="36">
        <v>138.93</v>
      </c>
      <c r="E6" s="36">
        <f>D6-C6</f>
        <v>-6.0699999999999932</v>
      </c>
      <c r="F6" s="28">
        <f>IF(C6=0,"N/A  ",E6/C6)</f>
        <v>-4.1862068965517196E-2</v>
      </c>
    </row>
    <row r="7" spans="1:12" ht="16.05" customHeight="1" x14ac:dyDescent="0.35">
      <c r="A7" s="44" t="s">
        <v>9</v>
      </c>
      <c r="B7" s="9">
        <v>51.15</v>
      </c>
      <c r="C7" s="9">
        <f>B10*-1</f>
        <v>80.040000000000006</v>
      </c>
      <c r="D7" s="9"/>
      <c r="E7" s="9">
        <f t="shared" ref="E7:E9" si="0">D7-C7</f>
        <v>-80.040000000000006</v>
      </c>
      <c r="F7" s="28"/>
    </row>
    <row r="8" spans="1:12" ht="16.05" customHeight="1" x14ac:dyDescent="0.35">
      <c r="A8" s="44" t="s">
        <v>24</v>
      </c>
      <c r="B8" s="9">
        <v>10.827</v>
      </c>
      <c r="C8" s="9">
        <f>B9*-1</f>
        <v>7.6909999999999998</v>
      </c>
      <c r="D8" s="9">
        <f>C9*-1</f>
        <v>8.26</v>
      </c>
      <c r="E8" s="9">
        <f t="shared" si="0"/>
        <v>0.56899999999999995</v>
      </c>
      <c r="F8" s="28"/>
    </row>
    <row r="9" spans="1:12" ht="16.05" customHeight="1" x14ac:dyDescent="0.35">
      <c r="A9" s="44" t="s">
        <v>25</v>
      </c>
      <c r="B9" s="9">
        <v>-7.6909999999999998</v>
      </c>
      <c r="C9" s="9">
        <v>-8.26</v>
      </c>
      <c r="D9" s="9">
        <v>7.92</v>
      </c>
      <c r="E9" s="9">
        <f t="shared" si="0"/>
        <v>16.18</v>
      </c>
      <c r="F9" s="28"/>
    </row>
    <row r="10" spans="1:12" ht="16.05" customHeight="1" x14ac:dyDescent="0.35">
      <c r="A10" s="44" t="s">
        <v>10</v>
      </c>
      <c r="B10" s="9">
        <v>-80.040000000000006</v>
      </c>
      <c r="C10" s="9"/>
      <c r="D10" s="9"/>
      <c r="E10" s="9"/>
      <c r="F10" s="28"/>
    </row>
    <row r="11" spans="1:12" ht="16.05" customHeight="1" x14ac:dyDescent="0.35">
      <c r="A11" s="44" t="s">
        <v>11</v>
      </c>
      <c r="B11" s="25">
        <v>6.79</v>
      </c>
      <c r="C11" s="9"/>
      <c r="D11" s="9"/>
      <c r="E11" s="9"/>
      <c r="F11" s="28"/>
      <c r="H11" s="1" t="s">
        <v>20</v>
      </c>
      <c r="L11" s="1" t="s">
        <v>20</v>
      </c>
    </row>
    <row r="12" spans="1:12" ht="16.05" customHeight="1" thickBot="1" x14ac:dyDescent="0.4">
      <c r="A12" s="46" t="s">
        <v>12</v>
      </c>
      <c r="B12" s="37">
        <f>SUM(B6:B11)</f>
        <v>115.97399999999999</v>
      </c>
      <c r="C12" s="37">
        <f>SUM(C6:C11)</f>
        <v>224.47100000000003</v>
      </c>
      <c r="D12" s="37">
        <f>SUM(D6:D11)</f>
        <v>155.10999999999999</v>
      </c>
      <c r="E12" s="37">
        <f>D12-C12</f>
        <v>-69.361000000000047</v>
      </c>
      <c r="F12" s="38">
        <f>IF(C12=0,"N/A  ",E12/C12)</f>
        <v>-0.30899759879895417</v>
      </c>
    </row>
    <row r="13" spans="1:12" ht="16.05" customHeight="1" x14ac:dyDescent="0.35">
      <c r="A13" s="42" t="s">
        <v>26</v>
      </c>
      <c r="B13" s="19"/>
      <c r="C13" s="6"/>
      <c r="D13" s="22"/>
    </row>
    <row r="14" spans="1:12" ht="16.05" customHeight="1" x14ac:dyDescent="0.35">
      <c r="A14" s="49" t="s">
        <v>27</v>
      </c>
      <c r="B14" s="19">
        <v>25</v>
      </c>
      <c r="C14" s="19">
        <v>25</v>
      </c>
      <c r="D14" s="19">
        <v>50</v>
      </c>
      <c r="E14" s="19">
        <f>D14-C14</f>
        <v>25</v>
      </c>
      <c r="F14" s="7">
        <f>IF(C14=0,"N/A  ",E14/C14)</f>
        <v>1</v>
      </c>
    </row>
    <row r="15" spans="1:12" ht="16.05" customHeight="1" thickBot="1" x14ac:dyDescent="0.4">
      <c r="A15" s="46" t="s">
        <v>12</v>
      </c>
      <c r="B15" s="37">
        <f>SUM(B14:B14)</f>
        <v>25</v>
      </c>
      <c r="C15" s="37">
        <f>SUM(C14:C14)</f>
        <v>25</v>
      </c>
      <c r="D15" s="37">
        <f>SUM(D14:D14)</f>
        <v>50</v>
      </c>
      <c r="E15" s="37">
        <f>D15-C15</f>
        <v>25</v>
      </c>
      <c r="F15" s="38">
        <f>IF(C15=0,"N/A  ",E15/C15)</f>
        <v>1</v>
      </c>
    </row>
    <row r="16" spans="1:12" ht="16.05" customHeight="1" x14ac:dyDescent="0.35">
      <c r="A16" s="42" t="s">
        <v>28</v>
      </c>
      <c r="B16" s="19"/>
      <c r="C16" s="6"/>
      <c r="D16" s="6"/>
      <c r="E16" s="6"/>
      <c r="F16" s="22"/>
    </row>
    <row r="17" spans="1:6" ht="16.05" customHeight="1" x14ac:dyDescent="0.35">
      <c r="A17" s="43" t="s">
        <v>29</v>
      </c>
      <c r="B17" s="19">
        <v>27.742999999999999</v>
      </c>
      <c r="C17" s="19">
        <v>40</v>
      </c>
      <c r="D17" s="19">
        <v>40</v>
      </c>
      <c r="E17" s="9">
        <f>D17-C17</f>
        <v>0</v>
      </c>
      <c r="F17" s="7">
        <f>IF(C17=0,"N/A  ",E17/C17)</f>
        <v>0</v>
      </c>
    </row>
    <row r="18" spans="1:6" ht="16.05" customHeight="1" x14ac:dyDescent="0.35">
      <c r="A18" s="44" t="s">
        <v>9</v>
      </c>
      <c r="B18" s="9">
        <v>24.1</v>
      </c>
      <c r="C18" s="9">
        <f>B19*-1</f>
        <v>27.497</v>
      </c>
      <c r="D18" s="9"/>
      <c r="E18" s="9">
        <f>D18-C18</f>
        <v>-27.497</v>
      </c>
      <c r="F18" s="7"/>
    </row>
    <row r="19" spans="1:6" ht="16.05" customHeight="1" x14ac:dyDescent="0.35">
      <c r="A19" s="44" t="s">
        <v>10</v>
      </c>
      <c r="B19" s="9">
        <v>-27.497</v>
      </c>
      <c r="C19" s="9"/>
      <c r="D19" s="9"/>
      <c r="E19" s="9"/>
      <c r="F19" s="28"/>
    </row>
    <row r="20" spans="1:6" ht="16.05" customHeight="1" x14ac:dyDescent="0.35">
      <c r="A20" s="44" t="s">
        <v>11</v>
      </c>
      <c r="B20" s="9">
        <v>0.03</v>
      </c>
      <c r="C20" s="9"/>
      <c r="D20" s="9"/>
      <c r="E20" s="9"/>
      <c r="F20" s="28"/>
    </row>
    <row r="21" spans="1:6" ht="16.05" customHeight="1" thickBot="1" x14ac:dyDescent="0.4">
      <c r="A21" s="46" t="s">
        <v>12</v>
      </c>
      <c r="B21" s="37">
        <f>SUM(B17:B20)</f>
        <v>24.376000000000005</v>
      </c>
      <c r="C21" s="37">
        <f>SUM(C17:C20)</f>
        <v>67.497</v>
      </c>
      <c r="D21" s="37">
        <f>SUM(D17:D20)</f>
        <v>40</v>
      </c>
      <c r="E21" s="37">
        <f>D21-C21</f>
        <v>-27.497</v>
      </c>
      <c r="F21" s="38">
        <f>IF(C21=0,"N/A  ",E21/C21)</f>
        <v>-0.40738106878824243</v>
      </c>
    </row>
    <row r="22" spans="1:6" ht="16.05" customHeight="1" thickBot="1" x14ac:dyDescent="0.4">
      <c r="A22" s="48" t="s">
        <v>34</v>
      </c>
      <c r="B22" s="33">
        <f>B12+B15+B21</f>
        <v>165.35</v>
      </c>
      <c r="C22" s="33">
        <f>C12+C15+C21</f>
        <v>316.96800000000002</v>
      </c>
      <c r="D22" s="33">
        <f>D12+D15+D21</f>
        <v>245.10999999999999</v>
      </c>
      <c r="E22" s="33">
        <f>D22-C22</f>
        <v>-71.858000000000033</v>
      </c>
      <c r="F22" s="34">
        <f>IF(C22=0,"N/A  ",E22/C22)</f>
        <v>-0.22670427298654763</v>
      </c>
    </row>
    <row r="23" spans="1:6" ht="16.05" customHeight="1" x14ac:dyDescent="0.35">
      <c r="A23" s="61" t="s">
        <v>14</v>
      </c>
      <c r="B23" s="62"/>
      <c r="C23" s="62"/>
      <c r="D23" s="62"/>
      <c r="E23" s="62"/>
      <c r="F23" s="62"/>
    </row>
    <row r="24" spans="1:6" ht="16.05" customHeight="1" x14ac:dyDescent="0.35">
      <c r="A24" s="62" t="s">
        <v>33</v>
      </c>
      <c r="B24" s="62"/>
      <c r="C24" s="62"/>
      <c r="D24" s="62"/>
      <c r="E24" s="62"/>
      <c r="F24" s="62"/>
    </row>
    <row r="26" spans="1:6" ht="15.75" customHeight="1" x14ac:dyDescent="0.35">
      <c r="B26" s="8"/>
    </row>
    <row r="27" spans="1:6" ht="15.75" customHeight="1" x14ac:dyDescent="0.35"/>
    <row r="28" spans="1:6" ht="15.75" customHeight="1" x14ac:dyDescent="0.35">
      <c r="C28" s="8"/>
    </row>
    <row r="29" spans="1:6" ht="15.75" customHeight="1" x14ac:dyDescent="0.35"/>
    <row r="30" spans="1:6" ht="15.75" customHeight="1" x14ac:dyDescent="0.35">
      <c r="C30" s="8"/>
    </row>
    <row r="32" spans="1:6" ht="15.75" customHeight="1" x14ac:dyDescent="0.35"/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CC18B663550F46ADA79899D70F098E" ma:contentTypeVersion="9" ma:contentTypeDescription="Create a new document." ma:contentTypeScope="" ma:versionID="ebc689b6bc66c964645dffd1f4afbad7">
  <xsd:schema xmlns:xsd="http://www.w3.org/2001/XMLSchema" xmlns:xs="http://www.w3.org/2001/XMLSchema" xmlns:p="http://schemas.microsoft.com/office/2006/metadata/properties" xmlns:ns2="4ce7efd2-1ed1-4d91-97a9-715adad2cb89" xmlns:ns3="7c075b91-a788-4f5b-9c4e-5392c92c7fe8" targetNamespace="http://schemas.microsoft.com/office/2006/metadata/properties" ma:root="true" ma:fieldsID="31edccdce2455ea2a9efd9f69b447396" ns2:_="" ns3:_="">
    <xsd:import namespace="4ce7efd2-1ed1-4d91-97a9-715adad2cb89"/>
    <xsd:import namespace="7c075b91-a788-4f5b-9c4e-5392c92c7fe8"/>
    <xsd:element name="properties">
      <xsd:complexType>
        <xsd:sequence>
          <xsd:element name="documentManagement">
            <xsd:complexType>
              <xsd:all>
                <xsd:element ref="ns2:Review_x0020_Status" minOccurs="0"/>
                <xsd:element ref="ns2:Comment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2:Budget_x0020_Phase2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7efd2-1ed1-4d91-97a9-715adad2cb89" elementFormDefault="qualified">
    <xsd:import namespace="http://schemas.microsoft.com/office/2006/documentManagement/types"/>
    <xsd:import namespace="http://schemas.microsoft.com/office/infopath/2007/PartnerControls"/>
    <xsd:element name="Review_x0020_Status" ma:index="2" nillable="true" ma:displayName="Review Status" ma:default="Step 2a - For BD Management Review" ma:description="Describes where the document is in the internal Budget review process." ma:format="Dropdown" ma:internalName="Review_x0020_Status">
      <xsd:simpleType>
        <xsd:union memberTypes="dms:Text">
          <xsd:simpleType>
            <xsd:restriction base="dms:Choice">
              <xsd:enumeration value="Step 2a - For BD Management Review"/>
              <xsd:enumeration value="Step 2b - BD Mgmt Comments for Analysts"/>
              <xsd:enumeration value="Step 2c - BD Mgmt Comments Addressed"/>
              <xsd:enumeration value="Step 2d - Ready for Lead Analyst Finalization"/>
              <xsd:enumeration value="Step 2e - Ready for OD-AD Posting"/>
              <xsd:enumeration value="Step 3a - Posted for OD-AD Review"/>
              <xsd:enumeration value="Step 3b - OD-AD Comments for Analysts"/>
              <xsd:enumeration value="Steb 3c - OD-AD Comments Addressed"/>
              <xsd:enumeration value="Step 3d - Ready for Lead Analyst Finalization"/>
              <xsd:enumeration value="Step 3e - Ready for Max Posting"/>
              <xsd:enumeration value="Step 4a - Posted for OMB MAX Review"/>
              <xsd:enumeration value="Step 4 b - OMB Cleared"/>
            </xsd:restriction>
          </xsd:simpleType>
        </xsd:union>
      </xsd:simpleType>
    </xsd:element>
    <xsd:element name="Comments" ma:index="3" nillable="true" ma:displayName="Comments" ma:internalName="Comments">
      <xsd:simpleType>
        <xsd:restriction base="dms:Note">
          <xsd:maxLength value="255"/>
        </xsd:restriction>
      </xsd:simpleType>
    </xsd:element>
    <xsd:element name="Budget_x0020_Phase2" ma:index="14" ma:displayName="Budget Phase" ma:default="FY25 CJ" ma:internalName="Budget_x0020_Phase2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IGNO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Status xmlns="4ce7efd2-1ed1-4d91-97a9-715adad2cb89">Step 2c - BD Mgmt Comments Addressed</Review_x0020_Status>
    <Budget_x0020_Phase2 xmlns="4ce7efd2-1ed1-4d91-97a9-715adad2cb89">FY25 CJ</Budget_x0020_Phase2>
    <_dlc_DocId xmlns="7c075b91-a788-4f5b-9c4e-5392c92c7fe8">WNNNYYRNKDVH-63-477</_dlc_DocId>
    <Comments xmlns="4ce7efd2-1ed1-4d91-97a9-715adad2cb89">Delta column is titled over FY 2024 Enacted, which we don't have yet.  Do you mean FY24 CR?
-updated to reflct Annualized CR for delta</Comments>
    <_dlc_DocIdUrl xmlns="7c075b91-a788-4f5b-9c4e-5392c92c7fe8">
      <Url>https://collaboration.inside.nsf.gov/bfa/Budget/BD/_layouts/15/DocIdRedir.aspx?ID=WNNNYYRNKDVH-63-477</Url>
      <Description>WNNNYYRNKDVH-63-477</Description>
    </_dlc_DocIdUrl>
  </documentManagement>
</p:properties>
</file>

<file path=customXml/itemProps1.xml><?xml version="1.0" encoding="utf-8"?>
<ds:datastoreItem xmlns:ds="http://schemas.openxmlformats.org/officeDocument/2006/customXml" ds:itemID="{4F4120EE-394E-4D9D-AD41-37443F1EC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7efd2-1ed1-4d91-97a9-715adad2cb89"/>
    <ds:schemaRef ds:uri="7c075b91-a788-4f5b-9c4e-5392c92c7f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E3DA7F-15EE-4B7D-846F-88EBE49C8E7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33D6744-A4BC-4B93-B298-CA42B914CF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729401-BCDA-458B-8E15-BB98AA007F58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4ce7efd2-1ed1-4d91-97a9-715adad2cb89"/>
    <ds:schemaRef ds:uri="http://schemas.microsoft.com/office/infopath/2007/PartnerControls"/>
    <ds:schemaRef ds:uri="7c075b91-a788-4f5b-9c4e-5392c92c7fe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Bdgtry Rsrcs-Discretnry</vt:lpstr>
      <vt:lpstr>Bdgtry Rsrcs-Mandatory</vt:lpstr>
      <vt:lpstr>'Bdgtry Rsrcs-Discretnry'!Print_Area</vt:lpstr>
      <vt:lpstr>'Bdgtry Rsrcs-Mandatory'!Print_Area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FY 2025 BUDGETARY RESOURCES BY ACCOUNT</dc:title>
  <dc:creator>NSF CFO</dc:creator>
  <cp:keywords>SUMMARY OF FY 2025 BUDGETARY RESOURCES BY ACCOUNT</cp:keywords>
  <cp:lastModifiedBy>Gary Luethke - VSG</cp:lastModifiedBy>
  <cp:lastPrinted>2024-03-12T00:25:02Z</cp:lastPrinted>
  <dcterms:created xsi:type="dcterms:W3CDTF">2024-02-08T18:09:35Z</dcterms:created>
  <dcterms:modified xsi:type="dcterms:W3CDTF">2024-04-06T14:09:19Z</dcterms:modified>
  <cp:category>SUMMARY OF FY 2025 BUDGETARY RESOURCES BY ACCOUNT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dfbaab32-8620-4a56-9116-1dc8f135178f</vt:lpwstr>
  </property>
  <property fmtid="{D5CDD505-2E9C-101B-9397-08002B2CF9AE}" pid="3" name="ContainsCUI">
    <vt:lpwstr>No</vt:lpwstr>
  </property>
  <property fmtid="{D5CDD505-2E9C-101B-9397-08002B2CF9AE}" pid="4" name="ContentTypeId">
    <vt:lpwstr>0x010100B1CC18B663550F46ADA79899D70F098E</vt:lpwstr>
  </property>
  <property fmtid="{D5CDD505-2E9C-101B-9397-08002B2CF9AE}" pid="5" name="_dlc_DocIdItemGuid">
    <vt:lpwstr>667cc24f-a151-4f8f-b03f-9ed8062f9c24</vt:lpwstr>
  </property>
</Properties>
</file>