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4" documentId="13_ncr:1_{BA27B558-7CB6-4683-BFFF-1F4E027345C7}" xr6:coauthVersionLast="47" xr6:coauthVersionMax="47" xr10:uidLastSave="{47E2F33D-05E6-4BAD-92A5-9A1AF1AA7B44}"/>
  <bookViews>
    <workbookView xWindow="-108" yWindow="-108" windowWidth="23256" windowHeight="12576" xr2:uid="{6E644F6B-67C7-4D7D-858E-DDBABAB1DEAD}"/>
  </bookViews>
  <sheets>
    <sheet name="NSF Funding by Program" sheetId="1" r:id="rId1"/>
  </sheets>
  <definedNames>
    <definedName name="_xlnm.Print_Area" localSheetId="0">'NSF Funding by Program'!$A$1:$G$76</definedName>
    <definedName name="_xlnm.Print_Titles" localSheetId="0">'NSF Funding by Program'!$2:$4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D69" i="1"/>
  <c r="C69" i="1"/>
  <c r="B69" i="1"/>
  <c r="F66" i="1"/>
  <c r="F59" i="1"/>
  <c r="G59" i="1" s="1"/>
  <c r="F58" i="1"/>
  <c r="G58" i="1" s="1"/>
  <c r="E54" i="1"/>
  <c r="C54" i="1"/>
  <c r="B54" i="1"/>
  <c r="F53" i="1"/>
  <c r="G53" i="1" s="1"/>
  <c r="F51" i="1"/>
  <c r="G51" i="1" s="1"/>
  <c r="F50" i="1"/>
  <c r="G50" i="1" s="1"/>
  <c r="F49" i="1"/>
  <c r="G49" i="1" s="1"/>
  <c r="D54" i="1"/>
  <c r="C47" i="1"/>
  <c r="B47" i="1"/>
  <c r="F46" i="1"/>
  <c r="G46" i="1" s="1"/>
  <c r="F45" i="1"/>
  <c r="G45" i="1" s="1"/>
  <c r="F44" i="1"/>
  <c r="G44" i="1" s="1"/>
  <c r="F43" i="1"/>
  <c r="G43" i="1" s="1"/>
  <c r="F36" i="1"/>
  <c r="G36" i="1" s="1"/>
  <c r="F40" i="1"/>
  <c r="G40" i="1" s="1"/>
  <c r="F39" i="1"/>
  <c r="G39" i="1" s="1"/>
  <c r="F38" i="1"/>
  <c r="G38" i="1" s="1"/>
  <c r="F37" i="1"/>
  <c r="G37" i="1" s="1"/>
  <c r="F35" i="1"/>
  <c r="G35" i="1" s="1"/>
  <c r="C33" i="1"/>
  <c r="B33" i="1"/>
  <c r="F30" i="1"/>
  <c r="G30" i="1" s="1"/>
  <c r="F29" i="1"/>
  <c r="G29" i="1" s="1"/>
  <c r="F31" i="1"/>
  <c r="G31" i="1" s="1"/>
  <c r="F28" i="1"/>
  <c r="G28" i="1" s="1"/>
  <c r="F27" i="1"/>
  <c r="G27" i="1" s="1"/>
  <c r="F24" i="1"/>
  <c r="G24" i="1" s="1"/>
  <c r="F23" i="1"/>
  <c r="G23" i="1" s="1"/>
  <c r="F22" i="1"/>
  <c r="G22" i="1" s="1"/>
  <c r="F21" i="1"/>
  <c r="G21" i="1" s="1"/>
  <c r="F20" i="1"/>
  <c r="G20" i="1" s="1"/>
  <c r="F15" i="1"/>
  <c r="G15" i="1" s="1"/>
  <c r="F17" i="1"/>
  <c r="G17" i="1" s="1"/>
  <c r="F16" i="1"/>
  <c r="G16" i="1" s="1"/>
  <c r="F14" i="1"/>
  <c r="G14" i="1" s="1"/>
  <c r="F13" i="1"/>
  <c r="G13" i="1" s="1"/>
  <c r="F6" i="1"/>
  <c r="G6" i="1" s="1"/>
  <c r="F10" i="1"/>
  <c r="G10" i="1" s="1"/>
  <c r="F9" i="1"/>
  <c r="G9" i="1" s="1"/>
  <c r="F8" i="1"/>
  <c r="G8" i="1" s="1"/>
  <c r="F7" i="1"/>
  <c r="G7" i="1" s="1"/>
  <c r="D33" i="1"/>
  <c r="C60" i="1"/>
  <c r="C41" i="1"/>
  <c r="C25" i="1"/>
  <c r="C18" i="1"/>
  <c r="C11" i="1"/>
  <c r="E60" i="1"/>
  <c r="E47" i="1"/>
  <c r="E41" i="1"/>
  <c r="E33" i="1"/>
  <c r="E25" i="1"/>
  <c r="E18" i="1"/>
  <c r="E11" i="1"/>
  <c r="D60" i="1"/>
  <c r="D47" i="1"/>
  <c r="D41" i="1"/>
  <c r="D25" i="1"/>
  <c r="D18" i="1"/>
  <c r="D11" i="1"/>
  <c r="B60" i="1"/>
  <c r="B41" i="1"/>
  <c r="B25" i="1"/>
  <c r="B18" i="1"/>
  <c r="B11" i="1"/>
  <c r="G66" i="1"/>
  <c r="F73" i="1"/>
  <c r="G73" i="1" s="1"/>
  <c r="F67" i="1"/>
  <c r="G67" i="1" s="1"/>
  <c r="F61" i="1"/>
  <c r="G61" i="1" s="1"/>
  <c r="F55" i="1"/>
  <c r="G55" i="1" s="1"/>
  <c r="F62" i="1"/>
  <c r="G62" i="1" s="1"/>
  <c r="F56" i="1"/>
  <c r="G56" i="1" s="1"/>
  <c r="F72" i="1"/>
  <c r="G72" i="1" s="1"/>
  <c r="F71" i="1"/>
  <c r="G71" i="1" s="1"/>
  <c r="F70" i="1"/>
  <c r="G70" i="1" s="1"/>
  <c r="F65" i="1"/>
  <c r="G65" i="1" s="1"/>
  <c r="F68" i="1"/>
  <c r="G68" i="1" s="1"/>
  <c r="B63" i="1" l="1"/>
  <c r="B74" i="1" s="1"/>
  <c r="F33" i="1"/>
  <c r="G33" i="1" s="1"/>
  <c r="F41" i="1"/>
  <c r="G41" i="1" s="1"/>
  <c r="F11" i="1"/>
  <c r="G11" i="1" s="1"/>
  <c r="E63" i="1"/>
  <c r="E74" i="1" s="1"/>
  <c r="F60" i="1"/>
  <c r="G60" i="1" s="1"/>
  <c r="F18" i="1"/>
  <c r="G18" i="1" s="1"/>
  <c r="F54" i="1"/>
  <c r="G54" i="1" s="1"/>
  <c r="F47" i="1"/>
  <c r="G47" i="1" s="1"/>
  <c r="F69" i="1"/>
  <c r="G69" i="1" s="1"/>
  <c r="C63" i="1"/>
  <c r="C74" i="1" s="1"/>
  <c r="D63" i="1"/>
  <c r="F25" i="1"/>
  <c r="G25" i="1" s="1"/>
  <c r="F63" i="1" l="1"/>
  <c r="G63" i="1" s="1"/>
  <c r="F74" i="1"/>
  <c r="G74" i="1" s="1"/>
</calcChain>
</file>

<file path=xl/sharedStrings.xml><?xml version="1.0" encoding="utf-8"?>
<sst xmlns="http://schemas.openxmlformats.org/spreadsheetml/2006/main" count="91" uniqueCount="91">
  <si>
    <t>NSF FY 2025 REQUEST FUNDING BY PROGRAM</t>
  </si>
  <si>
    <t>(Dollars in Millions)</t>
  </si>
  <si>
    <t>FY 2025
Request</t>
  </si>
  <si>
    <t>Amount</t>
  </si>
  <si>
    <t>Percent</t>
  </si>
  <si>
    <t>BIOLOGICAL SCIENCES (BIO)</t>
  </si>
  <si>
    <t>BIOLOGICAL INFRASTRUCTURE</t>
  </si>
  <si>
    <t>EMERGING FRONTIERS</t>
  </si>
  <si>
    <t>ENVIRONMENTAL BIOLOGY</t>
  </si>
  <si>
    <t>INTEGRATIVE ORGANISMAL SYSTEMS</t>
  </si>
  <si>
    <t>MOLECULAR &amp; CELLULAR BIOSCIENCES</t>
  </si>
  <si>
    <t>TOTAL, BIO</t>
  </si>
  <si>
    <t>ADVANCED CYBER INFRASTRUCTURE</t>
  </si>
  <si>
    <t>COMPUTING &amp; COMMUNICATION FOUNDATIONS</t>
  </si>
  <si>
    <t>COMPUTER &amp; NETWORK SYSTEMS</t>
  </si>
  <si>
    <t>INFORMATION &amp; INTELLIGENT SYSTEMS</t>
  </si>
  <si>
    <t>INFORMATION TECHNOLOGY RESEARCH</t>
  </si>
  <si>
    <t>TOTAL, CISE</t>
  </si>
  <si>
    <t>CHEMICAL, BIOENGINEERING, ENVIRONMENTAL, &amp; 
   TRANSPORT SYSTEMS</t>
  </si>
  <si>
    <t>CIVIL, MECHANICAL, &amp; MANUFACTURING INNOVATION</t>
  </si>
  <si>
    <t>ELECTRICAL, COMMUNICATIONS, &amp; CYBER SYSTEMS</t>
  </si>
  <si>
    <t>EMERGING FRONTIERS AND MULTIDISCIPLINARY 
   ACTIVITIES</t>
  </si>
  <si>
    <t>ENGINEERING EDUCATION &amp; CENTERS</t>
  </si>
  <si>
    <t>TOTAL, ENG</t>
  </si>
  <si>
    <t>GEOSCIENCES (GEO)</t>
  </si>
  <si>
    <t>ATMOSPHERIC &amp; GEOSPACE SCIENCES</t>
  </si>
  <si>
    <t>EARTH SCIENCES</t>
  </si>
  <si>
    <t>OCEAN SCIENCES</t>
  </si>
  <si>
    <t>TOTAL, GEO</t>
  </si>
  <si>
    <t>MATHEMATICAL &amp; PHYSICAL SCIENCES (MPS)</t>
  </si>
  <si>
    <t>ASTRONOMICAL SCIENCES</t>
  </si>
  <si>
    <t>CHEMISTRY</t>
  </si>
  <si>
    <t>MATERIALS RESEARCH</t>
  </si>
  <si>
    <t>MATHEMATICAL SCIENCES</t>
  </si>
  <si>
    <t>PHYSICS</t>
  </si>
  <si>
    <t>TOTAL, MPS</t>
  </si>
  <si>
    <t>SOCIAL, BEHAVIORAL &amp; ECONOMIC SCIENCES (SBE)</t>
  </si>
  <si>
    <t>BEHAVIORAL AND COGNITIVE SCIENCES</t>
  </si>
  <si>
    <t>SOCIAL AND ECONOMIC SCIENCES</t>
  </si>
  <si>
    <t>NATIONAL CENTER FOR SCIENCE &amp; ENGINEERING
   STATISTICS</t>
  </si>
  <si>
    <t>TOTAL, SBE</t>
  </si>
  <si>
    <t>TECHNOLOGY, INNOVATION &amp; PARTNERSHIPS (TIP)</t>
  </si>
  <si>
    <t>TRANSLATIONAL IMPACT (TI)</t>
  </si>
  <si>
    <t xml:space="preserve">   [SBIR/STTR, including operations]</t>
  </si>
  <si>
    <t>INNOVATION &amp; TECHNOLOGY ECOSYSTEMS</t>
  </si>
  <si>
    <t>TECHNOLOGY FRONTIERS</t>
  </si>
  <si>
    <t>STRATEGIC PARTNERSHIPS OFFICE</t>
  </si>
  <si>
    <t>TOTAL, TIP</t>
  </si>
  <si>
    <t>OFFICE OF INTERNATIONAL SCIENCE AND ENGINEERING (OISE)</t>
  </si>
  <si>
    <t xml:space="preserve">  [US Antarctic Logistical Support Activities]</t>
  </si>
  <si>
    <t>[94.20]</t>
  </si>
  <si>
    <t>[95.78]</t>
  </si>
  <si>
    <t>[106.00]</t>
  </si>
  <si>
    <t>[11.80]</t>
  </si>
  <si>
    <t>[12.5%]</t>
  </si>
  <si>
    <t>INTEGRATIVE ACTIVITIES (IA)</t>
  </si>
  <si>
    <t>ESTABLISHED PROGRAM TO STIMULATE COMPETITIVE RESEARCH (EPSCoR)</t>
  </si>
  <si>
    <t>INTEGRATIVE ACTIVITIES</t>
  </si>
  <si>
    <t>TOTAL, IA</t>
  </si>
  <si>
    <t>MISSION SUPPORT SERVICES</t>
  </si>
  <si>
    <t>UNITED STATES ARCTIC RESEARCH COMMISSION</t>
  </si>
  <si>
    <t>TOTAL, RESEARCH AND RELATED ACTIVITIES</t>
  </si>
  <si>
    <t>STEM EDUCATION (EDU)</t>
  </si>
  <si>
    <t>GRADUATE EDUCATION</t>
  </si>
  <si>
    <t>EQUITY FOR EXCELLENCE IN STEM</t>
  </si>
  <si>
    <t>RESEARCH ON LEARNING IN FORMAL AND INFORMAL
   SETTINGS</t>
  </si>
  <si>
    <t>UNDERGRADUATE EDUCATION</t>
  </si>
  <si>
    <t>TOTAL, STEM EDUCATION</t>
  </si>
  <si>
    <t>AGENCY OPERATIONS AND AWARD MANAGEMENT</t>
  </si>
  <si>
    <t>OFFICE OF INSPECTOR GENERAL</t>
  </si>
  <si>
    <t>OFFICE OF THE NATIONAL SCIENCE BOARD</t>
  </si>
  <si>
    <t>TOTAL, NATIONAL SCIENCE FOUNDATION</t>
  </si>
  <si>
    <t>[266.54]</t>
  </si>
  <si>
    <t>[263.69]</t>
  </si>
  <si>
    <t>[279.21]</t>
  </si>
  <si>
    <t>[12.67]</t>
  </si>
  <si>
    <t>[4.8%]</t>
  </si>
  <si>
    <t>ENGINEERING (ENG)</t>
  </si>
  <si>
    <t>Change over
FY 2023 
Base Plan</t>
  </si>
  <si>
    <t>OFFICE OF THE CHIEF OF RESEARCH SECURITY STRATEGY AND POLICY (OCRSSP)</t>
  </si>
  <si>
    <t>FY 2024 
(TBD)</t>
  </si>
  <si>
    <t>COMPUTER &amp; INFORMATION SCIENCE &amp; ENGINEERING (CISE)</t>
  </si>
  <si>
    <t>MAJOR RESEARCH EQUIPMENT &amp; FACILITIES CONSTRUCTION</t>
  </si>
  <si>
    <t>GEO: OFFICE OF POLAR PROGRAMS</t>
  </si>
  <si>
    <t>SBE MULTIDISCIPLINARY ACTIVITIES</t>
  </si>
  <si>
    <r>
      <t>FY 2023 
Base 
Actual</t>
    </r>
    <r>
      <rPr>
        <vertAlign val="superscript"/>
        <sz val="9"/>
        <color theme="1"/>
        <rFont val="Open Sans"/>
      </rPr>
      <t>1,2</t>
    </r>
  </si>
  <si>
    <r>
      <t>FY 2023
Base 
Plan</t>
    </r>
    <r>
      <rPr>
        <vertAlign val="superscript"/>
        <sz val="9"/>
        <color theme="1"/>
        <rFont val="Open Sans"/>
      </rPr>
      <t>1,2</t>
    </r>
  </si>
  <si>
    <t>OFFICE OF STRATEGIC INITIATIVES</t>
  </si>
  <si>
    <r>
      <rPr>
        <vertAlign val="superscript"/>
        <sz val="9"/>
        <rFont val="Open Sans"/>
      </rPr>
      <t xml:space="preserve">2 </t>
    </r>
    <r>
      <rPr>
        <sz val="9"/>
        <rFont val="Open Sans"/>
      </rPr>
      <t>Includes FY 2023 Consolidated Appropriations Act Division B funds (Commerce, Justice, Science and Related Agencies Appropriations Act) and Division N Base Funds (Disaster Relief Supplemental Appropriations Act). Excludes Division N funds related to CHIPS and Science Act implementation and funding designated for "damage to research facilities and scientific equipment in calendar year 2022, including related to the consequences of wildfire."</t>
    </r>
  </si>
  <si>
    <r>
      <rPr>
        <vertAlign val="superscript"/>
        <sz val="9"/>
        <rFont val="Open Sans"/>
      </rPr>
      <t>1</t>
    </r>
    <r>
      <rPr>
        <sz val="9"/>
        <rFont val="Open Sans"/>
      </rPr>
      <t xml:space="preserve"> For comparability with FY 2025, the FY 2023 levels are restated to show Mission Support Services and the Office of the Chief of Research Security Strategy and Policy (OCRSSP) as standalone budget activities within the R&amp;RA account.</t>
    </r>
  </si>
  <si>
    <t xml:space="preserve">RESEARCH, INNOVATION, SYNERGIES &amp; EDUCATION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</si>
</sst>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164" formatCode="0.0%"/>
    <numFmt numFmtId="165" formatCode="&quot;$&quot;#,##0.00;\-&quot;$&quot;#,##0.00;&quot;-&quot;??"/>
    <numFmt numFmtId="166" formatCode="#,##0.00;\-#,##0.00;&quot;-&quot;??"/>
    <numFmt numFmtId="167" formatCode="0.0%;\-0.0%;&quot;-&quot;??"/>
    <numFmt numFmtId="168" formatCode="#,##0.000000;\-#,##0.000000;&quot;-&quot;??"/>
  </numFmts>
  <fonts count="11" x14ac:knownFonts="1">
    <font>
      <sz val="10"/>
      <name val="Arial"/>
    </font>
    <font>
      <b/>
      <sz val="10"/>
      <name val="Open Sans"/>
    </font>
    <font>
      <sz val="10"/>
      <name val="Open Sans"/>
    </font>
    <font>
      <b/>
      <sz val="9"/>
      <color theme="1"/>
      <name val="Open Sans"/>
    </font>
    <font>
      <sz val="10"/>
      <name val="Arial"/>
      <family val="2"/>
    </font>
    <font>
      <i/>
      <sz val="9"/>
      <name val="Open Sans"/>
    </font>
    <font>
      <sz val="9"/>
      <name val="Open Sans"/>
    </font>
    <font>
      <vertAlign val="superscript"/>
      <sz val="9"/>
      <name val="Open Sans"/>
    </font>
    <font>
      <vertAlign val="superscript"/>
      <sz val="9"/>
      <color theme="1"/>
      <name val="Open Sans"/>
    </font>
    <font>
      <b/>
      <sz val="9"/>
      <name val="Open Sans"/>
    </font>
    <font>
      <sz val="10"/>
      <name val="Arial"/>
      <family val="2"/>
    </font>
  </fonts>
  <fills count="2">
    <fill>
      <patternFill patternType="none"/>
    </fill>
    <fill>
      <patternFill patternType="gray125"/>
    </fill>
  </fills>
  <borders count="15">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s>
  <cellStyleXfs count="4">
    <xf numFmtId="0" fontId="0" fillId="0" borderId="0"/>
    <xf numFmtId="9" fontId="4" fillId="0" borderId="0" applyFont="0" applyFill="0" applyBorder="0" applyAlignment="0" applyProtection="0"/>
    <xf numFmtId="0" fontId="4" fillId="0" borderId="0"/>
    <xf numFmtId="9" fontId="10" fillId="0" borderId="0" applyFont="0" applyFill="0" applyBorder="0" applyAlignment="0" applyProtection="0"/>
  </cellStyleXfs>
  <cellXfs count="76">
    <xf numFmtId="0" fontId="0" fillId="0" borderId="0" xfId="0"/>
    <xf numFmtId="0" fontId="2" fillId="0" borderId="0" xfId="0" applyFont="1"/>
    <xf numFmtId="0" fontId="2" fillId="0" borderId="0" xfId="0" applyFont="1" applyAlignment="1">
      <alignment vertical="center"/>
    </xf>
    <xf numFmtId="4" fontId="2" fillId="0" borderId="0" xfId="0" applyNumberFormat="1" applyFont="1" applyAlignment="1">
      <alignment vertical="center"/>
    </xf>
    <xf numFmtId="7" fontId="2" fillId="0" borderId="0" xfId="0" applyNumberFormat="1" applyFont="1" applyAlignment="1">
      <alignment vertical="center"/>
    </xf>
    <xf numFmtId="4" fontId="2" fillId="0" borderId="0" xfId="0" applyNumberFormat="1" applyFont="1" applyAlignment="1">
      <alignment vertical="top"/>
    </xf>
    <xf numFmtId="0" fontId="5" fillId="0" borderId="0" xfId="0" applyFont="1" applyAlignment="1">
      <alignment vertical="top"/>
    </xf>
    <xf numFmtId="4" fontId="6" fillId="0" borderId="0" xfId="0" applyNumberFormat="1" applyFont="1" applyAlignment="1">
      <alignment vertical="center"/>
    </xf>
    <xf numFmtId="7" fontId="6" fillId="0" borderId="0" xfId="0" applyNumberFormat="1" applyFont="1" applyAlignment="1">
      <alignment vertical="center"/>
    </xf>
    <xf numFmtId="0" fontId="6" fillId="0" borderId="0" xfId="0" applyFont="1" applyAlignment="1">
      <alignment vertical="top"/>
    </xf>
    <xf numFmtId="167" fontId="5" fillId="0" borderId="2" xfId="1" applyNumberFormat="1" applyFont="1" applyFill="1" applyBorder="1" applyAlignment="1">
      <alignment horizontal="right" vertical="top"/>
    </xf>
    <xf numFmtId="0" fontId="6" fillId="0" borderId="0" xfId="0" applyFont="1" applyAlignment="1">
      <alignment vertical="center"/>
    </xf>
    <xf numFmtId="4" fontId="2" fillId="0" borderId="0" xfId="0" applyNumberFormat="1" applyFont="1"/>
    <xf numFmtId="0" fontId="6" fillId="0" borderId="0" xfId="0" applyFont="1"/>
    <xf numFmtId="0" fontId="4" fillId="0" borderId="0" xfId="0" applyFont="1" applyAlignment="1">
      <alignment vertical="top"/>
    </xf>
    <xf numFmtId="40" fontId="6" fillId="0" borderId="0" xfId="0" applyNumberFormat="1" applyFont="1" applyAlignment="1">
      <alignment horizontal="right" vertical="top"/>
    </xf>
    <xf numFmtId="165" fontId="6" fillId="0" borderId="0" xfId="0" applyNumberFormat="1" applyFont="1" applyAlignment="1">
      <alignment horizontal="right" vertical="top"/>
    </xf>
    <xf numFmtId="166" fontId="6" fillId="0" borderId="0" xfId="0" applyNumberFormat="1" applyFont="1" applyAlignment="1">
      <alignment horizontal="right" vertical="top"/>
    </xf>
    <xf numFmtId="167" fontId="6" fillId="0" borderId="0" xfId="0" applyNumberFormat="1" applyFont="1" applyAlignment="1">
      <alignment horizontal="right" vertical="top"/>
    </xf>
    <xf numFmtId="0" fontId="9" fillId="0" borderId="3" xfId="0" applyFont="1" applyBorder="1" applyAlignment="1">
      <alignment vertical="top"/>
    </xf>
    <xf numFmtId="165" fontId="9" fillId="0" borderId="4" xfId="0" applyNumberFormat="1" applyFont="1" applyBorder="1" applyAlignment="1">
      <alignment horizontal="right" vertical="top"/>
    </xf>
    <xf numFmtId="167" fontId="9" fillId="0" borderId="4" xfId="0" applyNumberFormat="1" applyFont="1" applyBorder="1" applyAlignment="1">
      <alignment horizontal="right" vertical="top"/>
    </xf>
    <xf numFmtId="0" fontId="9" fillId="0" borderId="1" xfId="0" applyFont="1" applyBorder="1" applyAlignment="1">
      <alignment vertical="top" wrapText="1"/>
    </xf>
    <xf numFmtId="0" fontId="6" fillId="0" borderId="0" xfId="2" applyFont="1" applyAlignment="1" applyProtection="1">
      <alignment vertical="top"/>
      <protection locked="0"/>
    </xf>
    <xf numFmtId="0" fontId="9" fillId="0" borderId="0" xfId="0" applyFont="1" applyAlignment="1">
      <alignment vertical="top"/>
    </xf>
    <xf numFmtId="0" fontId="6" fillId="0" borderId="0" xfId="0" applyFont="1" applyAlignment="1">
      <alignment vertical="top" wrapText="1"/>
    </xf>
    <xf numFmtId="0" fontId="9" fillId="0" borderId="1" xfId="0" applyFont="1" applyBorder="1" applyAlignment="1">
      <alignment vertical="top"/>
    </xf>
    <xf numFmtId="165" fontId="9" fillId="0" borderId="3" xfId="0" applyNumberFormat="1" applyFont="1" applyBorder="1" applyAlignment="1">
      <alignment horizontal="right" vertical="top"/>
    </xf>
    <xf numFmtId="166" fontId="6" fillId="0" borderId="2" xfId="0" applyNumberFormat="1" applyFont="1" applyBorder="1" applyAlignment="1">
      <alignment horizontal="right" vertical="top"/>
    </xf>
    <xf numFmtId="0" fontId="9" fillId="0" borderId="5" xfId="0" applyFont="1" applyBorder="1" applyAlignment="1">
      <alignment vertical="top"/>
    </xf>
    <xf numFmtId="165" fontId="9" fillId="0" borderId="5" xfId="0" applyNumberFormat="1" applyFont="1" applyBorder="1" applyAlignment="1">
      <alignment horizontal="right" vertical="top"/>
    </xf>
    <xf numFmtId="167" fontId="9" fillId="0" borderId="3" xfId="0" applyNumberFormat="1" applyFont="1" applyBorder="1" applyAlignment="1">
      <alignment horizontal="right" vertical="top"/>
    </xf>
    <xf numFmtId="0" fontId="9" fillId="0" borderId="3" xfId="0" applyFont="1" applyBorder="1" applyAlignment="1">
      <alignment vertical="top" wrapText="1"/>
    </xf>
    <xf numFmtId="0" fontId="6" fillId="0" borderId="9" xfId="0" applyFont="1" applyBorder="1" applyAlignment="1">
      <alignment horizontal="right" vertical="top"/>
    </xf>
    <xf numFmtId="165" fontId="6" fillId="0" borderId="9" xfId="0" applyNumberFormat="1" applyFont="1" applyBorder="1" applyAlignment="1">
      <alignment horizontal="right" vertical="top"/>
    </xf>
    <xf numFmtId="165" fontId="9" fillId="0" borderId="10" xfId="0" applyNumberFormat="1" applyFont="1" applyBorder="1" applyAlignment="1">
      <alignment horizontal="right" vertical="top"/>
    </xf>
    <xf numFmtId="166" fontId="6" fillId="0" borderId="9" xfId="0" applyNumberFormat="1" applyFont="1" applyBorder="1" applyAlignment="1">
      <alignment horizontal="right" vertical="top"/>
    </xf>
    <xf numFmtId="165" fontId="6" fillId="0" borderId="11" xfId="0" applyNumberFormat="1" applyFont="1" applyBorder="1" applyAlignment="1">
      <alignment horizontal="right" vertical="top"/>
    </xf>
    <xf numFmtId="165" fontId="9" fillId="0" borderId="12" xfId="0" applyNumberFormat="1" applyFont="1" applyBorder="1" applyAlignment="1">
      <alignment horizontal="right" vertical="top"/>
    </xf>
    <xf numFmtId="165" fontId="6" fillId="0" borderId="10" xfId="0" applyNumberFormat="1" applyFont="1" applyBorder="1" applyAlignment="1">
      <alignment horizontal="right" vertical="top"/>
    </xf>
    <xf numFmtId="167" fontId="6" fillId="0" borderId="4" xfId="0" applyNumberFormat="1" applyFont="1" applyBorder="1" applyAlignment="1">
      <alignment horizontal="right" vertical="top"/>
    </xf>
    <xf numFmtId="0" fontId="6" fillId="0" borderId="1" xfId="0" applyFont="1" applyBorder="1" applyAlignment="1">
      <alignment horizontal="center" vertical="center"/>
    </xf>
    <xf numFmtId="164" fontId="6" fillId="0" borderId="0" xfId="1" applyNumberFormat="1" applyFont="1" applyFill="1" applyBorder="1" applyAlignment="1">
      <alignment horizontal="right" vertical="top"/>
    </xf>
    <xf numFmtId="0" fontId="5" fillId="0" borderId="2" xfId="0" applyFont="1" applyBorder="1" applyAlignment="1">
      <alignment horizontal="right" vertical="top"/>
    </xf>
    <xf numFmtId="166" fontId="5" fillId="0" borderId="8" xfId="0" applyNumberFormat="1" applyFont="1" applyBorder="1" applyAlignment="1">
      <alignment horizontal="right" vertical="top"/>
    </xf>
    <xf numFmtId="166" fontId="6" fillId="0" borderId="0" xfId="0" applyNumberFormat="1" applyFont="1" applyAlignment="1">
      <alignment horizontal="right"/>
    </xf>
    <xf numFmtId="164" fontId="6" fillId="0" borderId="0" xfId="3" applyNumberFormat="1" applyFont="1" applyAlignment="1">
      <alignment vertical="center"/>
    </xf>
    <xf numFmtId="0" fontId="6" fillId="0" borderId="3" xfId="0" applyFont="1" applyBorder="1" applyAlignment="1">
      <alignment vertical="top"/>
    </xf>
    <xf numFmtId="166" fontId="6" fillId="0" borderId="3" xfId="0" applyNumberFormat="1" applyFont="1" applyBorder="1" applyAlignment="1">
      <alignment horizontal="right"/>
    </xf>
    <xf numFmtId="165" fontId="6" fillId="0" borderId="3" xfId="0" applyNumberFormat="1" applyFont="1" applyBorder="1" applyAlignment="1">
      <alignment horizontal="right" vertical="top"/>
    </xf>
    <xf numFmtId="166" fontId="6" fillId="0" borderId="3" xfId="0" applyNumberFormat="1" applyFont="1" applyBorder="1" applyAlignment="1">
      <alignment horizontal="right" vertical="top"/>
    </xf>
    <xf numFmtId="166" fontId="6" fillId="0" borderId="12" xfId="0" applyNumberFormat="1" applyFont="1" applyBorder="1" applyAlignment="1">
      <alignment horizontal="right" vertical="top"/>
    </xf>
    <xf numFmtId="167" fontId="6" fillId="0" borderId="3" xfId="0" applyNumberFormat="1" applyFont="1" applyBorder="1" applyAlignment="1">
      <alignment horizontal="right" vertical="top"/>
    </xf>
    <xf numFmtId="0" fontId="9" fillId="0" borderId="13" xfId="0" applyFont="1" applyBorder="1" applyAlignment="1">
      <alignment vertical="top"/>
    </xf>
    <xf numFmtId="165" fontId="9" fillId="0" borderId="13" xfId="0" applyNumberFormat="1" applyFont="1" applyBorder="1" applyAlignment="1">
      <alignment horizontal="right" vertical="top"/>
    </xf>
    <xf numFmtId="165" fontId="9" fillId="0" borderId="14" xfId="0" applyNumberFormat="1" applyFont="1" applyBorder="1" applyAlignment="1">
      <alignment horizontal="right" vertical="top"/>
    </xf>
    <xf numFmtId="167" fontId="9" fillId="0" borderId="13" xfId="0" applyNumberFormat="1" applyFont="1" applyBorder="1" applyAlignment="1">
      <alignment horizontal="right" vertical="top"/>
    </xf>
    <xf numFmtId="0" fontId="6" fillId="0" borderId="3" xfId="0" applyFont="1" applyBorder="1" applyAlignment="1">
      <alignment horizontal="center" vertical="center"/>
    </xf>
    <xf numFmtId="0" fontId="9" fillId="0" borderId="12" xfId="0" applyFont="1" applyBorder="1" applyAlignment="1">
      <alignment horizontal="right"/>
    </xf>
    <xf numFmtId="164" fontId="9" fillId="0" borderId="3" xfId="1" applyNumberFormat="1" applyFont="1" applyFill="1" applyBorder="1" applyAlignment="1">
      <alignment horizontal="right"/>
    </xf>
    <xf numFmtId="2" fontId="6" fillId="0" borderId="0" xfId="0" applyNumberFormat="1" applyFont="1" applyAlignment="1">
      <alignment horizontal="right" vertical="top"/>
    </xf>
    <xf numFmtId="2" fontId="6" fillId="0" borderId="9" xfId="0" applyNumberFormat="1" applyFont="1" applyBorder="1" applyAlignment="1">
      <alignment horizontal="right" vertical="top"/>
    </xf>
    <xf numFmtId="168" fontId="5" fillId="0" borderId="0" xfId="0" applyNumberFormat="1" applyFont="1" applyAlignment="1">
      <alignment horizontal="right"/>
    </xf>
    <xf numFmtId="166" fontId="5" fillId="0" borderId="0" xfId="0" applyNumberFormat="1" applyFont="1" applyAlignment="1">
      <alignment horizontal="right"/>
    </xf>
    <xf numFmtId="165" fontId="5" fillId="0" borderId="0" xfId="0" applyNumberFormat="1" applyFont="1" applyAlignment="1">
      <alignment horizontal="right" vertical="top"/>
    </xf>
    <xf numFmtId="165" fontId="5" fillId="0" borderId="9" xfId="0" applyNumberFormat="1" applyFont="1" applyBorder="1" applyAlignment="1">
      <alignment horizontal="right" vertical="top"/>
    </xf>
    <xf numFmtId="167" fontId="5" fillId="0" borderId="0" xfId="0" applyNumberFormat="1" applyFont="1" applyAlignment="1">
      <alignment horizontal="right" vertical="top"/>
    </xf>
    <xf numFmtId="0" fontId="6" fillId="0" borderId="0" xfId="0" applyFont="1" applyAlignment="1">
      <alignment horizontal="left" vertical="top" wrapText="1"/>
    </xf>
    <xf numFmtId="0" fontId="1" fillId="0" borderId="0" xfId="0" applyFont="1" applyAlignment="1">
      <alignment horizontal="center" vertical="top"/>
    </xf>
    <xf numFmtId="0" fontId="2" fillId="0" borderId="3" xfId="0" applyFont="1" applyBorder="1" applyAlignment="1">
      <alignment horizontal="center" vertical="top"/>
    </xf>
    <xf numFmtId="0" fontId="3" fillId="0" borderId="1" xfId="0" applyFont="1" applyBorder="1" applyAlignment="1">
      <alignment horizontal="right" wrapText="1"/>
    </xf>
    <xf numFmtId="0" fontId="3" fillId="0" borderId="3" xfId="0" applyFont="1" applyBorder="1" applyAlignment="1">
      <alignment horizontal="right" wrapText="1"/>
    </xf>
    <xf numFmtId="0" fontId="3" fillId="0" borderId="3" xfId="0" applyFont="1" applyBorder="1" applyAlignment="1">
      <alignment horizontal="right"/>
    </xf>
    <xf numFmtId="0" fontId="9" fillId="0" borderId="6" xfId="0" applyFont="1" applyBorder="1" applyAlignment="1">
      <alignment horizontal="center" wrapText="1"/>
    </xf>
    <xf numFmtId="0" fontId="9" fillId="0" borderId="7" xfId="0" applyFont="1" applyBorder="1" applyAlignment="1">
      <alignment horizontal="center" wrapText="1"/>
    </xf>
    <xf numFmtId="0" fontId="2" fillId="0" borderId="0" xfId="0" applyFont="1"/>
  </cellXfs>
  <cellStyles count="4">
    <cellStyle name="Normal" xfId="0" builtinId="0"/>
    <cellStyle name="Normal_FY03 Actual$ for final" xfId="2" xr:uid="{2F2CC8A3-4FF7-4ACB-B646-44656D58BA04}"/>
    <cellStyle name="Percent" xfId="3" builtinId="5"/>
    <cellStyle name="Percent 2" xfId="1" xr:uid="{BE92492F-39FB-4B1F-9E0C-54CD2F9292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36E8-F6C0-4403-8145-585830AB4EEA}">
  <dimension ref="A1:K79"/>
  <sheetViews>
    <sheetView showGridLines="0" tabSelected="1" topLeftCell="A62" zoomScaleNormal="100" workbookViewId="0">
      <selection activeCell="D76" sqref="D76"/>
    </sheetView>
  </sheetViews>
  <sheetFormatPr defaultColWidth="8.77734375" defaultRowHeight="15" x14ac:dyDescent="0.35"/>
  <cols>
    <col min="1" max="1" width="64.44140625" style="1" customWidth="1"/>
    <col min="2" max="7" width="11.77734375" style="1" customWidth="1"/>
    <col min="8" max="8" width="8.77734375" style="1"/>
    <col min="9" max="9" width="9" style="1" bestFit="1" customWidth="1"/>
    <col min="10" max="10" width="9.77734375" style="1" bestFit="1" customWidth="1"/>
    <col min="11" max="16384" width="8.77734375" style="1"/>
  </cols>
  <sheetData>
    <row r="1" spans="1:11" x14ac:dyDescent="0.35">
      <c r="A1" s="68" t="s">
        <v>0</v>
      </c>
      <c r="B1" s="68"/>
      <c r="C1" s="68"/>
      <c r="D1" s="68"/>
      <c r="E1" s="68"/>
      <c r="F1" s="68"/>
      <c r="G1" s="68"/>
    </row>
    <row r="2" spans="1:11" ht="15.75" customHeight="1" thickBot="1" x14ac:dyDescent="0.4">
      <c r="A2" s="69" t="s">
        <v>1</v>
      </c>
      <c r="B2" s="69"/>
      <c r="C2" s="69"/>
      <c r="D2" s="69"/>
      <c r="E2" s="69"/>
      <c r="F2" s="69"/>
      <c r="G2" s="69"/>
    </row>
    <row r="3" spans="1:11" ht="44.25" customHeight="1" x14ac:dyDescent="0.35">
      <c r="A3" s="41"/>
      <c r="B3" s="70" t="s">
        <v>85</v>
      </c>
      <c r="C3" s="70" t="s">
        <v>86</v>
      </c>
      <c r="D3" s="70" t="s">
        <v>80</v>
      </c>
      <c r="E3" s="70" t="s">
        <v>2</v>
      </c>
      <c r="F3" s="73" t="s">
        <v>78</v>
      </c>
      <c r="G3" s="74"/>
    </row>
    <row r="4" spans="1:11" ht="15.6" thickBot="1" x14ac:dyDescent="0.4">
      <c r="A4" s="57"/>
      <c r="B4" s="71"/>
      <c r="C4" s="71"/>
      <c r="D4" s="72"/>
      <c r="E4" s="72"/>
      <c r="F4" s="58" t="s">
        <v>3</v>
      </c>
      <c r="G4" s="59" t="s">
        <v>4</v>
      </c>
    </row>
    <row r="5" spans="1:11" s="2" customFormat="1" ht="15.3" customHeight="1" x14ac:dyDescent="0.25">
      <c r="A5" s="24" t="s">
        <v>5</v>
      </c>
      <c r="B5" s="15"/>
      <c r="C5" s="15"/>
      <c r="D5" s="15"/>
      <c r="E5" s="15"/>
      <c r="F5" s="33"/>
      <c r="G5" s="42"/>
    </row>
    <row r="6" spans="1:11" s="2" customFormat="1" ht="14.1" customHeight="1" x14ac:dyDescent="0.25">
      <c r="A6" s="9" t="s">
        <v>6</v>
      </c>
      <c r="B6" s="16">
        <v>205.50563399999999</v>
      </c>
      <c r="C6" s="16">
        <v>205.47</v>
      </c>
      <c r="D6" s="17">
        <v>0</v>
      </c>
      <c r="E6" s="16">
        <v>230.37</v>
      </c>
      <c r="F6" s="34">
        <f>E6-C6</f>
        <v>24.900000000000006</v>
      </c>
      <c r="G6" s="18">
        <f t="shared" ref="G6:G11" si="0">IFERROR(F6/C6, "N/A")</f>
        <v>0.1211855745364287</v>
      </c>
      <c r="H6" s="3"/>
      <c r="I6" s="3"/>
      <c r="J6" s="4"/>
      <c r="K6" s="4"/>
    </row>
    <row r="7" spans="1:11" s="2" customFormat="1" ht="14.1" customHeight="1" x14ac:dyDescent="0.25">
      <c r="A7" s="9" t="s">
        <v>7</v>
      </c>
      <c r="B7" s="17">
        <v>104.85595599999999</v>
      </c>
      <c r="C7" s="17">
        <v>132.63999999999999</v>
      </c>
      <c r="D7" s="17">
        <v>0</v>
      </c>
      <c r="E7" s="17">
        <v>140.47999999999999</v>
      </c>
      <c r="F7" s="36">
        <f t="shared" ref="F7:F11" si="1">E7-C7</f>
        <v>7.8400000000000034</v>
      </c>
      <c r="G7" s="18">
        <f t="shared" si="0"/>
        <v>5.9107358262967459E-2</v>
      </c>
      <c r="H7" s="3"/>
      <c r="I7" s="3"/>
      <c r="J7" s="4"/>
      <c r="K7" s="4"/>
    </row>
    <row r="8" spans="1:11" s="2" customFormat="1" ht="14.1" customHeight="1" x14ac:dyDescent="0.25">
      <c r="A8" s="9" t="s">
        <v>8</v>
      </c>
      <c r="B8" s="17">
        <v>167.37815499999999</v>
      </c>
      <c r="C8" s="17">
        <v>167.35</v>
      </c>
      <c r="D8" s="17">
        <v>0</v>
      </c>
      <c r="E8" s="17">
        <v>162.87</v>
      </c>
      <c r="F8" s="36">
        <f t="shared" si="1"/>
        <v>-4.4799999999999898</v>
      </c>
      <c r="G8" s="18">
        <f t="shared" si="0"/>
        <v>-2.6770242007768091E-2</v>
      </c>
      <c r="H8" s="3"/>
      <c r="I8" s="3"/>
      <c r="J8" s="4"/>
      <c r="K8" s="4"/>
    </row>
    <row r="9" spans="1:11" s="2" customFormat="1" ht="14.1" customHeight="1" x14ac:dyDescent="0.25">
      <c r="A9" s="9" t="s">
        <v>9</v>
      </c>
      <c r="B9" s="17">
        <v>194.623446</v>
      </c>
      <c r="C9" s="17">
        <v>194.57999999999998</v>
      </c>
      <c r="D9" s="17">
        <v>0</v>
      </c>
      <c r="E9" s="17">
        <v>187.99</v>
      </c>
      <c r="F9" s="36">
        <f t="shared" si="1"/>
        <v>-6.589999999999975</v>
      </c>
      <c r="G9" s="18">
        <f t="shared" si="0"/>
        <v>-3.386781786411746E-2</v>
      </c>
      <c r="H9" s="3"/>
      <c r="I9" s="3"/>
      <c r="J9" s="4"/>
      <c r="K9" s="4"/>
    </row>
    <row r="10" spans="1:11" s="2" customFormat="1" ht="14.1" customHeight="1" x14ac:dyDescent="0.25">
      <c r="A10" s="9" t="s">
        <v>10</v>
      </c>
      <c r="B10" s="17">
        <v>144.895881</v>
      </c>
      <c r="C10" s="17">
        <v>144.87</v>
      </c>
      <c r="D10" s="17">
        <v>0</v>
      </c>
      <c r="E10" s="17">
        <v>141.22</v>
      </c>
      <c r="F10" s="36">
        <f t="shared" si="1"/>
        <v>-3.6500000000000057</v>
      </c>
      <c r="G10" s="18">
        <f t="shared" si="0"/>
        <v>-2.5195002415959174E-2</v>
      </c>
      <c r="H10" s="3"/>
      <c r="I10" s="3"/>
      <c r="J10" s="4"/>
      <c r="K10" s="4"/>
    </row>
    <row r="11" spans="1:11" s="2" customFormat="1" ht="15.3" customHeight="1" thickBot="1" x14ac:dyDescent="0.3">
      <c r="A11" s="19" t="s">
        <v>11</v>
      </c>
      <c r="B11" s="20">
        <f>SUM(B6:B10)</f>
        <v>817.25907199999995</v>
      </c>
      <c r="C11" s="20">
        <f>SUM(C6:C10)</f>
        <v>844.91</v>
      </c>
      <c r="D11" s="20">
        <f t="shared" ref="D11" si="2">SUM(D6:D10)</f>
        <v>0</v>
      </c>
      <c r="E11" s="20">
        <f>SUM(E6:E10)</f>
        <v>862.93000000000006</v>
      </c>
      <c r="F11" s="35">
        <f t="shared" si="1"/>
        <v>18.020000000000095</v>
      </c>
      <c r="G11" s="21">
        <f t="shared" si="0"/>
        <v>2.1327715377969365E-2</v>
      </c>
      <c r="H11" s="3"/>
      <c r="I11" s="3"/>
      <c r="J11" s="4"/>
      <c r="K11" s="4"/>
    </row>
    <row r="12" spans="1:11" s="2" customFormat="1" ht="15.3" customHeight="1" x14ac:dyDescent="0.25">
      <c r="A12" s="22" t="s">
        <v>81</v>
      </c>
      <c r="B12" s="16"/>
      <c r="C12" s="16"/>
      <c r="D12" s="16"/>
      <c r="E12" s="16"/>
      <c r="F12" s="34"/>
      <c r="G12" s="18"/>
      <c r="H12" s="3"/>
      <c r="I12" s="3"/>
      <c r="J12" s="4"/>
      <c r="K12" s="4"/>
    </row>
    <row r="13" spans="1:11" s="2" customFormat="1" ht="14.1" customHeight="1" x14ac:dyDescent="0.25">
      <c r="A13" s="23" t="s">
        <v>12</v>
      </c>
      <c r="B13" s="60">
        <v>249.23979500000002</v>
      </c>
      <c r="C13" s="60">
        <v>249.19</v>
      </c>
      <c r="D13" s="16">
        <v>0</v>
      </c>
      <c r="E13" s="60">
        <v>279.19</v>
      </c>
      <c r="F13" s="61">
        <f>E13-C13</f>
        <v>30</v>
      </c>
      <c r="G13" s="18">
        <f>IFERROR(F13/C13, "N/A")</f>
        <v>0.12039006380673382</v>
      </c>
      <c r="H13" s="3"/>
      <c r="I13" s="3"/>
      <c r="J13" s="4"/>
      <c r="K13" s="4"/>
    </row>
    <row r="14" spans="1:11" s="2" customFormat="1" ht="14.1" customHeight="1" x14ac:dyDescent="0.25">
      <c r="A14" s="23" t="s">
        <v>13</v>
      </c>
      <c r="B14" s="17">
        <v>200.37883300000001</v>
      </c>
      <c r="C14" s="17">
        <v>200.1</v>
      </c>
      <c r="D14" s="16">
        <v>0</v>
      </c>
      <c r="E14" s="17">
        <v>200.66</v>
      </c>
      <c r="F14" s="36">
        <f t="shared" ref="F14:F17" si="3">E14-C14</f>
        <v>0.56000000000000227</v>
      </c>
      <c r="G14" s="18">
        <f t="shared" ref="G14:G18" si="4">IFERROR(F14/C14, "N/A")</f>
        <v>2.7986006996501864E-3</v>
      </c>
      <c r="H14" s="3"/>
      <c r="I14" s="3"/>
      <c r="J14" s="4"/>
      <c r="K14" s="4"/>
    </row>
    <row r="15" spans="1:11" s="2" customFormat="1" ht="14.1" customHeight="1" x14ac:dyDescent="0.25">
      <c r="A15" s="23" t="s">
        <v>14</v>
      </c>
      <c r="B15" s="17">
        <v>245.79185100000001</v>
      </c>
      <c r="C15" s="17">
        <v>245.62</v>
      </c>
      <c r="D15" s="16">
        <v>0</v>
      </c>
      <c r="E15" s="17">
        <v>246.18</v>
      </c>
      <c r="F15" s="36">
        <f>E15-C15</f>
        <v>0.56000000000000227</v>
      </c>
      <c r="G15" s="18">
        <f t="shared" si="4"/>
        <v>2.27994462991614E-3</v>
      </c>
      <c r="H15" s="3"/>
      <c r="I15" s="3"/>
      <c r="J15" s="4"/>
      <c r="K15" s="4"/>
    </row>
    <row r="16" spans="1:11" s="2" customFormat="1" ht="14.1" customHeight="1" x14ac:dyDescent="0.25">
      <c r="A16" s="23" t="s">
        <v>15</v>
      </c>
      <c r="B16" s="17">
        <v>217.717365</v>
      </c>
      <c r="C16" s="17">
        <v>217.69</v>
      </c>
      <c r="D16" s="16">
        <v>0</v>
      </c>
      <c r="E16" s="17">
        <v>218.25</v>
      </c>
      <c r="F16" s="36">
        <f t="shared" si="3"/>
        <v>0.56000000000000227</v>
      </c>
      <c r="G16" s="18">
        <f t="shared" si="4"/>
        <v>2.5724654324957613E-3</v>
      </c>
      <c r="H16" s="3"/>
      <c r="I16" s="3"/>
      <c r="J16" s="4"/>
      <c r="K16" s="4"/>
    </row>
    <row r="17" spans="1:11" s="2" customFormat="1" ht="14.1" customHeight="1" x14ac:dyDescent="0.25">
      <c r="A17" s="23" t="s">
        <v>16</v>
      </c>
      <c r="B17" s="17">
        <v>126.357798</v>
      </c>
      <c r="C17" s="17">
        <v>123.30000000000001</v>
      </c>
      <c r="D17" s="16">
        <v>0</v>
      </c>
      <c r="E17" s="17">
        <v>123.3</v>
      </c>
      <c r="F17" s="36">
        <f t="shared" si="3"/>
        <v>0</v>
      </c>
      <c r="G17" s="18">
        <f t="shared" si="4"/>
        <v>0</v>
      </c>
      <c r="H17" s="3"/>
      <c r="I17" s="3"/>
      <c r="J17" s="4"/>
      <c r="K17" s="4"/>
    </row>
    <row r="18" spans="1:11" s="2" customFormat="1" ht="15.3" customHeight="1" thickBot="1" x14ac:dyDescent="0.3">
      <c r="A18" s="19" t="s">
        <v>17</v>
      </c>
      <c r="B18" s="20">
        <f>SUM(B13:B17)</f>
        <v>1039.4856420000001</v>
      </c>
      <c r="C18" s="20">
        <f>SUM(C13:C17)</f>
        <v>1035.8999999999999</v>
      </c>
      <c r="D18" s="20">
        <f>SUM(D13:D17)</f>
        <v>0</v>
      </c>
      <c r="E18" s="20">
        <f>SUM(E13:E17)</f>
        <v>1067.58</v>
      </c>
      <c r="F18" s="35">
        <f>E18-C18</f>
        <v>31.680000000000064</v>
      </c>
      <c r="G18" s="21">
        <f t="shared" si="4"/>
        <v>3.0582102519548283E-2</v>
      </c>
      <c r="H18" s="3"/>
      <c r="I18" s="3"/>
      <c r="J18" s="4"/>
      <c r="K18" s="4"/>
    </row>
    <row r="19" spans="1:11" s="2" customFormat="1" ht="15.3" customHeight="1" x14ac:dyDescent="0.25">
      <c r="A19" s="24" t="s">
        <v>77</v>
      </c>
      <c r="B19" s="16"/>
      <c r="C19" s="16"/>
      <c r="D19" s="16"/>
      <c r="E19" s="16"/>
      <c r="F19" s="37"/>
      <c r="G19" s="18"/>
      <c r="H19" s="3"/>
      <c r="I19" s="3"/>
      <c r="J19" s="4"/>
      <c r="K19" s="4"/>
    </row>
    <row r="20" spans="1:11" s="2" customFormat="1" ht="27" customHeight="1" x14ac:dyDescent="0.25">
      <c r="A20" s="25" t="s">
        <v>18</v>
      </c>
      <c r="B20" s="60">
        <v>200.53291400000001</v>
      </c>
      <c r="C20" s="60">
        <v>200.5</v>
      </c>
      <c r="D20" s="16">
        <v>0</v>
      </c>
      <c r="E20" s="60">
        <v>201.84</v>
      </c>
      <c r="F20" s="61">
        <f>E20-C20</f>
        <v>1.3400000000000034</v>
      </c>
      <c r="G20" s="18">
        <f t="shared" ref="G20" si="5">IFERROR(F20/C20, "N/A")</f>
        <v>6.6832917705735833E-3</v>
      </c>
      <c r="H20" s="3"/>
      <c r="I20" s="3"/>
      <c r="J20" s="4"/>
      <c r="K20" s="4"/>
    </row>
    <row r="21" spans="1:11" s="2" customFormat="1" ht="14.1" customHeight="1" x14ac:dyDescent="0.25">
      <c r="A21" s="9" t="s">
        <v>19</v>
      </c>
      <c r="B21" s="17">
        <v>236.49887000000001</v>
      </c>
      <c r="C21" s="17">
        <v>235.84</v>
      </c>
      <c r="D21" s="16">
        <v>0</v>
      </c>
      <c r="E21" s="60">
        <v>237.15</v>
      </c>
      <c r="F21" s="36">
        <f t="shared" ref="F21:F25" si="6">E21-C21</f>
        <v>1.3100000000000023</v>
      </c>
      <c r="G21" s="18">
        <f t="shared" ref="G21:G25" si="7">IFERROR(F21/C21, "N/A")</f>
        <v>5.55461329715062E-3</v>
      </c>
      <c r="H21" s="3"/>
      <c r="I21" s="3"/>
      <c r="J21" s="4"/>
      <c r="K21" s="4"/>
    </row>
    <row r="22" spans="1:11" s="2" customFormat="1" ht="14.1" customHeight="1" x14ac:dyDescent="0.25">
      <c r="A22" s="9" t="s">
        <v>20</v>
      </c>
      <c r="B22" s="17">
        <v>121.536305</v>
      </c>
      <c r="C22" s="17">
        <v>121.32</v>
      </c>
      <c r="D22" s="16">
        <v>0</v>
      </c>
      <c r="E22" s="17">
        <v>121.99</v>
      </c>
      <c r="F22" s="36">
        <f t="shared" si="6"/>
        <v>0.67000000000000171</v>
      </c>
      <c r="G22" s="18">
        <f t="shared" si="7"/>
        <v>5.522584899439513E-3</v>
      </c>
      <c r="H22" s="3"/>
      <c r="I22" s="3"/>
      <c r="J22" s="4"/>
      <c r="K22" s="4"/>
    </row>
    <row r="23" spans="1:11" s="2" customFormat="1" ht="14.1" customHeight="1" x14ac:dyDescent="0.25">
      <c r="A23" s="25" t="s">
        <v>21</v>
      </c>
      <c r="B23" s="17">
        <v>78.351417999999995</v>
      </c>
      <c r="C23" s="17">
        <v>107.79</v>
      </c>
      <c r="D23" s="16">
        <v>0</v>
      </c>
      <c r="E23" s="17">
        <v>114.31</v>
      </c>
      <c r="F23" s="36">
        <f t="shared" si="6"/>
        <v>6.519999999999996</v>
      </c>
      <c r="G23" s="18">
        <f t="shared" si="7"/>
        <v>6.0487985898506312E-2</v>
      </c>
      <c r="H23" s="3"/>
      <c r="I23" s="3"/>
      <c r="J23" s="4"/>
      <c r="K23" s="4"/>
    </row>
    <row r="24" spans="1:11" s="2" customFormat="1" ht="14.1" customHeight="1" x14ac:dyDescent="0.25">
      <c r="A24" s="9" t="s">
        <v>22</v>
      </c>
      <c r="B24" s="17">
        <v>133.74311900000001</v>
      </c>
      <c r="C24" s="17">
        <v>132.12</v>
      </c>
      <c r="D24" s="16">
        <v>0</v>
      </c>
      <c r="E24" s="17">
        <v>132.85</v>
      </c>
      <c r="F24" s="36">
        <f t="shared" si="6"/>
        <v>0.72999999999998977</v>
      </c>
      <c r="G24" s="18">
        <f t="shared" si="7"/>
        <v>5.5252800484407337E-3</v>
      </c>
      <c r="H24" s="3"/>
      <c r="I24" s="3"/>
      <c r="J24" s="4"/>
      <c r="K24" s="4"/>
    </row>
    <row r="25" spans="1:11" s="2" customFormat="1" ht="15.3" customHeight="1" thickBot="1" x14ac:dyDescent="0.3">
      <c r="A25" s="19" t="s">
        <v>23</v>
      </c>
      <c r="B25" s="20">
        <f>SUM(B20:B24)</f>
        <v>770.66262599999993</v>
      </c>
      <c r="C25" s="20">
        <f>SUM(C20:C24)</f>
        <v>797.57</v>
      </c>
      <c r="D25" s="20">
        <f>SUM(D20:D24)</f>
        <v>0</v>
      </c>
      <c r="E25" s="20">
        <f>SUM(E20:E24)</f>
        <v>808.14</v>
      </c>
      <c r="F25" s="35">
        <f t="shared" si="6"/>
        <v>10.569999999999936</v>
      </c>
      <c r="G25" s="21">
        <f t="shared" si="7"/>
        <v>1.3252755244053734E-2</v>
      </c>
      <c r="H25" s="5"/>
      <c r="I25" s="5"/>
      <c r="J25" s="4"/>
      <c r="K25" s="4"/>
    </row>
    <row r="26" spans="1:11" s="2" customFormat="1" ht="15.3" customHeight="1" x14ac:dyDescent="0.25">
      <c r="A26" s="26" t="s">
        <v>24</v>
      </c>
      <c r="B26" s="16"/>
      <c r="C26" s="16"/>
      <c r="D26" s="16"/>
      <c r="E26" s="16"/>
      <c r="F26" s="34"/>
      <c r="G26" s="18"/>
      <c r="H26" s="5"/>
      <c r="I26" s="5"/>
      <c r="J26" s="4"/>
      <c r="K26" s="4"/>
    </row>
    <row r="27" spans="1:11" s="2" customFormat="1" ht="14.1" customHeight="1" x14ac:dyDescent="0.25">
      <c r="A27" s="9" t="s">
        <v>25</v>
      </c>
      <c r="B27" s="60">
        <v>290.68351000000001</v>
      </c>
      <c r="C27" s="60">
        <v>289.70999999999998</v>
      </c>
      <c r="D27" s="16">
        <v>0</v>
      </c>
      <c r="E27" s="60">
        <v>293.8</v>
      </c>
      <c r="F27" s="61">
        <f>E27-C27</f>
        <v>4.0900000000000318</v>
      </c>
      <c r="G27" s="18">
        <f t="shared" ref="G27:G28" si="8">IFERROR(F27/C27, "N/A")</f>
        <v>1.4117565841703884E-2</v>
      </c>
      <c r="H27" s="3"/>
      <c r="I27" s="3"/>
      <c r="J27" s="4"/>
      <c r="K27" s="4"/>
    </row>
    <row r="28" spans="1:11" s="2" customFormat="1" ht="14.1" customHeight="1" x14ac:dyDescent="0.25">
      <c r="A28" s="9" t="s">
        <v>26</v>
      </c>
      <c r="B28" s="17">
        <v>214.54119800000001</v>
      </c>
      <c r="C28" s="17">
        <v>201.18</v>
      </c>
      <c r="D28" s="16">
        <v>0</v>
      </c>
      <c r="E28" s="17">
        <v>204.85</v>
      </c>
      <c r="F28" s="36">
        <f t="shared" ref="F28" si="9">E28-C28</f>
        <v>3.6699999999999875</v>
      </c>
      <c r="G28" s="18">
        <f t="shared" si="8"/>
        <v>1.8242370016900225E-2</v>
      </c>
      <c r="H28" s="3"/>
      <c r="I28" s="3"/>
      <c r="J28" s="4"/>
      <c r="K28" s="4"/>
    </row>
    <row r="29" spans="1:11" s="2" customFormat="1" ht="14.1" customHeight="1" x14ac:dyDescent="0.25">
      <c r="A29" s="9" t="s">
        <v>27</v>
      </c>
      <c r="B29" s="17">
        <v>428.37070399999999</v>
      </c>
      <c r="C29" s="17">
        <v>427.43</v>
      </c>
      <c r="D29" s="16">
        <v>0</v>
      </c>
      <c r="E29" s="17">
        <v>440.17</v>
      </c>
      <c r="F29" s="36">
        <f>E29-C29</f>
        <v>12.740000000000009</v>
      </c>
      <c r="G29" s="18">
        <f t="shared" ref="G29:G31" si="10">IFERROR(F29/C29, "N/A")</f>
        <v>2.9806050113468895E-2</v>
      </c>
      <c r="H29" s="3"/>
      <c r="I29" s="3"/>
      <c r="J29" s="4"/>
      <c r="K29" s="4"/>
    </row>
    <row r="30" spans="1:11" s="2" customFormat="1" ht="14.1" customHeight="1" x14ac:dyDescent="0.25">
      <c r="A30" s="25" t="s">
        <v>90</v>
      </c>
      <c r="B30" s="17">
        <v>134.858372</v>
      </c>
      <c r="C30" s="17">
        <v>134.84800000000001</v>
      </c>
      <c r="D30" s="16">
        <v>0</v>
      </c>
      <c r="E30" s="17">
        <v>134.85</v>
      </c>
      <c r="F30" s="36">
        <f>E30-C30</f>
        <v>1.999999999981128E-3</v>
      </c>
      <c r="G30" s="18">
        <f t="shared" si="10"/>
        <v>1.4831514000809266E-5</v>
      </c>
      <c r="H30" s="3"/>
      <c r="I30" s="3"/>
      <c r="J30" s="4"/>
      <c r="K30" s="4"/>
    </row>
    <row r="31" spans="1:11" s="2" customFormat="1" ht="14.1" customHeight="1" x14ac:dyDescent="0.25">
      <c r="A31" s="9" t="s">
        <v>83</v>
      </c>
      <c r="B31" s="17">
        <v>527.23192600000004</v>
      </c>
      <c r="C31" s="17">
        <v>538.62</v>
      </c>
      <c r="D31" s="17">
        <v>0</v>
      </c>
      <c r="E31" s="17">
        <v>588.83000000000004</v>
      </c>
      <c r="F31" s="36">
        <f t="shared" ref="F31" si="11">E31-C31</f>
        <v>50.210000000000036</v>
      </c>
      <c r="G31" s="18">
        <f t="shared" si="10"/>
        <v>9.3219709628309444E-2</v>
      </c>
      <c r="H31" s="3"/>
      <c r="I31" s="3"/>
      <c r="J31" s="4"/>
      <c r="K31" s="4"/>
    </row>
    <row r="32" spans="1:11" s="11" customFormat="1" ht="14.1" customHeight="1" x14ac:dyDescent="0.25">
      <c r="A32" s="6" t="s">
        <v>49</v>
      </c>
      <c r="B32" s="43" t="s">
        <v>51</v>
      </c>
      <c r="C32" s="43" t="s">
        <v>50</v>
      </c>
      <c r="D32" s="16">
        <v>0</v>
      </c>
      <c r="E32" s="43" t="s">
        <v>52</v>
      </c>
      <c r="F32" s="44" t="s">
        <v>53</v>
      </c>
      <c r="G32" s="10" t="s">
        <v>54</v>
      </c>
      <c r="H32" s="7"/>
      <c r="I32" s="7"/>
      <c r="J32" s="8"/>
      <c r="K32" s="8"/>
    </row>
    <row r="33" spans="1:11" s="2" customFormat="1" ht="15.3" customHeight="1" thickBot="1" x14ac:dyDescent="0.3">
      <c r="A33" s="19" t="s">
        <v>28</v>
      </c>
      <c r="B33" s="20">
        <f>SUM(B27:B31)</f>
        <v>1595.6857100000002</v>
      </c>
      <c r="C33" s="20">
        <f>SUM(C27:C31)</f>
        <v>1591.788</v>
      </c>
      <c r="D33" s="20">
        <f>SUM(D27:D31)</f>
        <v>0</v>
      </c>
      <c r="E33" s="20">
        <f>SUM(E27:E31)</f>
        <v>1662.5</v>
      </c>
      <c r="F33" s="38">
        <f>E33-(C33)</f>
        <v>70.711999999999989</v>
      </c>
      <c r="G33" s="21">
        <f>IF(C33=0,"N/A  ",F33/(C33))</f>
        <v>4.4423001052904025E-2</v>
      </c>
      <c r="H33" s="3"/>
      <c r="I33" s="3"/>
      <c r="J33" s="4"/>
      <c r="K33" s="4"/>
    </row>
    <row r="34" spans="1:11" s="2" customFormat="1" ht="15.3" customHeight="1" x14ac:dyDescent="0.25">
      <c r="A34" s="24" t="s">
        <v>29</v>
      </c>
      <c r="B34" s="16"/>
      <c r="C34" s="16"/>
      <c r="D34" s="16"/>
      <c r="E34" s="16"/>
      <c r="F34" s="34"/>
      <c r="G34" s="18"/>
      <c r="H34" s="3"/>
      <c r="I34" s="3"/>
      <c r="J34" s="4"/>
      <c r="K34" s="4"/>
    </row>
    <row r="35" spans="1:11" s="2" customFormat="1" ht="14.55" customHeight="1" x14ac:dyDescent="0.25">
      <c r="A35" s="9" t="s">
        <v>30</v>
      </c>
      <c r="B35" s="60">
        <v>291.21888199999995</v>
      </c>
      <c r="C35" s="60">
        <v>288.20999999999998</v>
      </c>
      <c r="D35" s="16">
        <v>0</v>
      </c>
      <c r="E35" s="60">
        <v>318.52999999999997</v>
      </c>
      <c r="F35" s="61">
        <f>E35-C35</f>
        <v>30.319999999999993</v>
      </c>
      <c r="G35" s="18">
        <f t="shared" ref="G35:G36" si="12">IFERROR(F35/C35, "N/A")</f>
        <v>0.10520106866520938</v>
      </c>
      <c r="H35" s="3"/>
      <c r="I35" s="3"/>
      <c r="J35" s="4"/>
      <c r="K35" s="4"/>
    </row>
    <row r="36" spans="1:11" s="2" customFormat="1" ht="14.55" customHeight="1" x14ac:dyDescent="0.25">
      <c r="A36" s="9" t="s">
        <v>31</v>
      </c>
      <c r="B36" s="17">
        <v>259.54446000000002</v>
      </c>
      <c r="C36" s="17">
        <v>264.99</v>
      </c>
      <c r="D36" s="16">
        <v>0</v>
      </c>
      <c r="E36" s="17">
        <v>264.99</v>
      </c>
      <c r="F36" s="36">
        <f>E36-C36</f>
        <v>0</v>
      </c>
      <c r="G36" s="18">
        <f t="shared" si="12"/>
        <v>0</v>
      </c>
      <c r="H36" s="3"/>
      <c r="I36" s="3"/>
      <c r="J36" s="4"/>
      <c r="K36" s="4"/>
    </row>
    <row r="37" spans="1:11" s="2" customFormat="1" ht="14.55" customHeight="1" x14ac:dyDescent="0.25">
      <c r="A37" s="9" t="s">
        <v>32</v>
      </c>
      <c r="B37" s="17">
        <v>334.56079499999998</v>
      </c>
      <c r="C37" s="17">
        <v>334.49999999999994</v>
      </c>
      <c r="D37" s="16">
        <v>0</v>
      </c>
      <c r="E37" s="17">
        <v>345.72</v>
      </c>
      <c r="F37" s="36">
        <f t="shared" ref="F37:F41" si="13">E37-C37</f>
        <v>11.220000000000084</v>
      </c>
      <c r="G37" s="18">
        <f t="shared" ref="G37:G41" si="14">IFERROR(F37/C37, "N/A")</f>
        <v>3.3542600896861244E-2</v>
      </c>
      <c r="H37" s="3"/>
      <c r="I37" s="3"/>
      <c r="J37" s="4"/>
      <c r="K37" s="4"/>
    </row>
    <row r="38" spans="1:11" s="2" customFormat="1" ht="14.55" customHeight="1" x14ac:dyDescent="0.25">
      <c r="A38" s="9" t="s">
        <v>33</v>
      </c>
      <c r="B38" s="17">
        <v>249.40209400000001</v>
      </c>
      <c r="C38" s="17">
        <v>248.4</v>
      </c>
      <c r="D38" s="16">
        <v>0</v>
      </c>
      <c r="E38" s="17">
        <v>248.4</v>
      </c>
      <c r="F38" s="36">
        <f t="shared" si="13"/>
        <v>0</v>
      </c>
      <c r="G38" s="18">
        <f t="shared" si="14"/>
        <v>0</v>
      </c>
      <c r="H38" s="3"/>
      <c r="I38" s="3"/>
      <c r="J38" s="4"/>
      <c r="K38" s="4"/>
    </row>
    <row r="39" spans="1:11" s="2" customFormat="1" ht="14.55" customHeight="1" x14ac:dyDescent="0.25">
      <c r="A39" s="9" t="s">
        <v>34</v>
      </c>
      <c r="B39" s="17">
        <v>308.88105200000001</v>
      </c>
      <c r="C39" s="17">
        <v>308.64999999999998</v>
      </c>
      <c r="D39" s="16">
        <v>0</v>
      </c>
      <c r="E39" s="17">
        <v>312.89999999999998</v>
      </c>
      <c r="F39" s="36">
        <f t="shared" si="13"/>
        <v>4.25</v>
      </c>
      <c r="G39" s="18">
        <f t="shared" si="14"/>
        <v>1.3769641989308279E-2</v>
      </c>
      <c r="H39" s="3"/>
      <c r="I39" s="3"/>
      <c r="J39" s="4"/>
      <c r="K39" s="4"/>
    </row>
    <row r="40" spans="1:11" s="2" customFormat="1" ht="14.55" customHeight="1" x14ac:dyDescent="0.25">
      <c r="A40" s="9" t="s">
        <v>87</v>
      </c>
      <c r="B40" s="17">
        <v>215.452618</v>
      </c>
      <c r="C40" s="17">
        <v>215.2</v>
      </c>
      <c r="D40" s="16">
        <v>0</v>
      </c>
      <c r="E40" s="17">
        <v>191.09</v>
      </c>
      <c r="F40" s="36">
        <f t="shared" si="13"/>
        <v>-24.109999999999985</v>
      </c>
      <c r="G40" s="18">
        <f t="shared" si="14"/>
        <v>-0.11203531598513004</v>
      </c>
      <c r="H40" s="3"/>
      <c r="I40" s="3"/>
      <c r="J40" s="4"/>
      <c r="K40" s="4"/>
    </row>
    <row r="41" spans="1:11" s="2" customFormat="1" ht="15.3" customHeight="1" thickBot="1" x14ac:dyDescent="0.3">
      <c r="A41" s="19" t="s">
        <v>35</v>
      </c>
      <c r="B41" s="20">
        <f>SUM(B35:B40)</f>
        <v>1659.0599009999999</v>
      </c>
      <c r="C41" s="20">
        <f>SUM(C35:C40)</f>
        <v>1659.95</v>
      </c>
      <c r="D41" s="20">
        <f>SUM(D35:D40)</f>
        <v>0</v>
      </c>
      <c r="E41" s="20">
        <f>SUM(E35:E40)</f>
        <v>1681.6299999999999</v>
      </c>
      <c r="F41" s="35">
        <f t="shared" si="13"/>
        <v>21.679999999999836</v>
      </c>
      <c r="G41" s="21">
        <f t="shared" si="14"/>
        <v>1.3060634356456421E-2</v>
      </c>
      <c r="H41" s="3"/>
      <c r="I41" s="3"/>
      <c r="J41" s="4"/>
      <c r="K41" s="4"/>
    </row>
    <row r="42" spans="1:11" s="2" customFormat="1" ht="15.3" customHeight="1" x14ac:dyDescent="0.25">
      <c r="A42" s="26" t="s">
        <v>36</v>
      </c>
      <c r="B42" s="16"/>
      <c r="C42" s="16"/>
      <c r="D42" s="16"/>
      <c r="E42" s="16"/>
      <c r="F42" s="34"/>
      <c r="G42" s="18"/>
      <c r="H42" s="3"/>
      <c r="I42" s="3"/>
      <c r="J42" s="4"/>
      <c r="K42" s="4"/>
    </row>
    <row r="43" spans="1:11" s="2" customFormat="1" ht="14.1" customHeight="1" x14ac:dyDescent="0.25">
      <c r="A43" s="9" t="s">
        <v>37</v>
      </c>
      <c r="B43" s="60">
        <v>102.22502799999999</v>
      </c>
      <c r="C43" s="60">
        <v>102.21000000000001</v>
      </c>
      <c r="D43" s="16">
        <v>0</v>
      </c>
      <c r="E43" s="60">
        <v>108.39</v>
      </c>
      <c r="F43" s="61">
        <f>E43-C43</f>
        <v>6.1799999999999926</v>
      </c>
      <c r="G43" s="18">
        <f t="shared" ref="G43:G44" si="15">IFERROR(F43/C43, "N/A")</f>
        <v>6.0463751100675006E-2</v>
      </c>
      <c r="H43" s="3"/>
      <c r="I43" s="3"/>
      <c r="J43" s="4"/>
      <c r="K43" s="4"/>
    </row>
    <row r="44" spans="1:11" s="2" customFormat="1" ht="14.1" customHeight="1" x14ac:dyDescent="0.25">
      <c r="A44" s="9" t="s">
        <v>38</v>
      </c>
      <c r="B44" s="17">
        <v>103.567745</v>
      </c>
      <c r="C44" s="17">
        <v>103.61</v>
      </c>
      <c r="D44" s="16">
        <v>0</v>
      </c>
      <c r="E44" s="17">
        <v>103.79</v>
      </c>
      <c r="F44" s="36">
        <f>E44-C44</f>
        <v>0.18000000000000682</v>
      </c>
      <c r="G44" s="18">
        <f t="shared" si="15"/>
        <v>1.7372840459415773E-3</v>
      </c>
      <c r="H44" s="3"/>
      <c r="I44" s="3"/>
      <c r="J44" s="4"/>
      <c r="K44" s="4"/>
    </row>
    <row r="45" spans="1:11" s="2" customFormat="1" ht="14.1" customHeight="1" x14ac:dyDescent="0.25">
      <c r="A45" s="9" t="s">
        <v>84</v>
      </c>
      <c r="B45" s="17">
        <v>25.156639999999999</v>
      </c>
      <c r="C45" s="17">
        <v>25.169999999999998</v>
      </c>
      <c r="D45" s="16">
        <v>0</v>
      </c>
      <c r="E45" s="17">
        <v>25.38</v>
      </c>
      <c r="F45" s="36">
        <f t="shared" ref="F45:F47" si="16">E45-C45</f>
        <v>0.21000000000000085</v>
      </c>
      <c r="G45" s="18">
        <f t="shared" ref="G45:G47" si="17">IFERROR(F45/C45, "N/A")</f>
        <v>8.3432657926102854E-3</v>
      </c>
      <c r="H45" s="3"/>
      <c r="I45" s="3"/>
      <c r="J45" s="4"/>
      <c r="K45" s="4"/>
    </row>
    <row r="46" spans="1:11" s="2" customFormat="1" ht="14.1" customHeight="1" x14ac:dyDescent="0.25">
      <c r="A46" s="25" t="s">
        <v>39</v>
      </c>
      <c r="B46" s="28">
        <v>70.691137999999995</v>
      </c>
      <c r="C46" s="28">
        <v>78.070000000000007</v>
      </c>
      <c r="D46" s="16">
        <v>0</v>
      </c>
      <c r="E46" s="17">
        <v>82.85</v>
      </c>
      <c r="F46" s="36">
        <f t="shared" si="16"/>
        <v>4.7799999999999869</v>
      </c>
      <c r="G46" s="18">
        <f t="shared" si="17"/>
        <v>6.1227103881132144E-2</v>
      </c>
      <c r="H46" s="3"/>
      <c r="I46" s="3"/>
      <c r="J46" s="4"/>
      <c r="K46" s="4"/>
    </row>
    <row r="47" spans="1:11" s="2" customFormat="1" ht="15.3" customHeight="1" thickBot="1" x14ac:dyDescent="0.3">
      <c r="A47" s="19" t="s">
        <v>40</v>
      </c>
      <c r="B47" s="20">
        <f>SUM(B43:B46)</f>
        <v>301.64055100000002</v>
      </c>
      <c r="C47" s="20">
        <f>SUM(C43:C46)</f>
        <v>309.06</v>
      </c>
      <c r="D47" s="20">
        <f>SUM(D43:D46)</f>
        <v>0</v>
      </c>
      <c r="E47" s="20">
        <f t="shared" ref="E47" si="18">SUM(E43:E46)</f>
        <v>320.40999999999997</v>
      </c>
      <c r="F47" s="35">
        <f t="shared" si="16"/>
        <v>11.349999999999966</v>
      </c>
      <c r="G47" s="21">
        <f t="shared" si="17"/>
        <v>3.6724260661360142E-2</v>
      </c>
      <c r="H47" s="3"/>
      <c r="I47" s="3"/>
      <c r="J47" s="4"/>
      <c r="K47" s="4"/>
    </row>
    <row r="48" spans="1:11" s="2" customFormat="1" ht="15.3" customHeight="1" x14ac:dyDescent="0.25">
      <c r="A48" s="26" t="s">
        <v>41</v>
      </c>
      <c r="B48" s="16"/>
      <c r="C48" s="16"/>
      <c r="D48" s="16"/>
      <c r="E48" s="16"/>
      <c r="F48" s="34"/>
      <c r="G48" s="18"/>
      <c r="H48" s="3"/>
      <c r="I48" s="3"/>
      <c r="J48" s="4"/>
      <c r="K48" s="4"/>
    </row>
    <row r="49" spans="1:11" s="2" customFormat="1" ht="14.25" customHeight="1" x14ac:dyDescent="0.25">
      <c r="A49" s="9" t="s">
        <v>44</v>
      </c>
      <c r="B49" s="60">
        <v>170.76916700000001</v>
      </c>
      <c r="C49" s="60">
        <v>146.84</v>
      </c>
      <c r="D49" s="16">
        <v>0</v>
      </c>
      <c r="E49" s="60">
        <v>350</v>
      </c>
      <c r="F49" s="61">
        <f>E49-C49</f>
        <v>203.16</v>
      </c>
      <c r="G49" s="18">
        <f t="shared" ref="G49:G50" si="19">IFERROR(F49/C49, "N/A")</f>
        <v>1.3835467175156633</v>
      </c>
      <c r="H49" s="3"/>
      <c r="I49" s="3"/>
      <c r="J49" s="4"/>
      <c r="K49" s="4"/>
    </row>
    <row r="50" spans="1:11" s="2" customFormat="1" ht="14.25" customHeight="1" x14ac:dyDescent="0.25">
      <c r="A50" s="9" t="s">
        <v>45</v>
      </c>
      <c r="B50" s="17">
        <v>95.187243000000009</v>
      </c>
      <c r="C50" s="17">
        <v>127.92000000000002</v>
      </c>
      <c r="D50" s="16">
        <v>0</v>
      </c>
      <c r="E50" s="17">
        <v>139</v>
      </c>
      <c r="F50" s="36">
        <f>E50-C50</f>
        <v>11.079999999999984</v>
      </c>
      <c r="G50" s="18">
        <f t="shared" si="19"/>
        <v>8.6616635397123068E-2</v>
      </c>
      <c r="H50" s="3"/>
      <c r="I50" s="3"/>
      <c r="J50" s="4"/>
      <c r="K50" s="4"/>
    </row>
    <row r="51" spans="1:11" s="2" customFormat="1" ht="14.25" customHeight="1" x14ac:dyDescent="0.3">
      <c r="A51" s="9" t="s">
        <v>42</v>
      </c>
      <c r="B51" s="45">
        <v>391.32720200000006</v>
      </c>
      <c r="C51" s="45">
        <v>389.19</v>
      </c>
      <c r="D51" s="16">
        <v>0</v>
      </c>
      <c r="E51" s="17">
        <v>410</v>
      </c>
      <c r="F51" s="36">
        <f>E51-C51</f>
        <v>20.810000000000002</v>
      </c>
      <c r="G51" s="18">
        <f t="shared" ref="G51" si="20">IFERROR(F51/C51, "N/A")</f>
        <v>5.3470027492998284E-2</v>
      </c>
      <c r="H51" s="3"/>
      <c r="I51" s="3"/>
      <c r="J51" s="4"/>
      <c r="K51" s="4"/>
    </row>
    <row r="52" spans="1:11" s="9" customFormat="1" ht="14.25" customHeight="1" x14ac:dyDescent="0.3">
      <c r="A52" s="6" t="s">
        <v>43</v>
      </c>
      <c r="B52" s="62" t="s">
        <v>73</v>
      </c>
      <c r="C52" s="63" t="s">
        <v>72</v>
      </c>
      <c r="D52" s="64">
        <v>0</v>
      </c>
      <c r="E52" s="64" t="s">
        <v>74</v>
      </c>
      <c r="F52" s="65" t="s">
        <v>75</v>
      </c>
      <c r="G52" s="66" t="s">
        <v>76</v>
      </c>
      <c r="H52" s="3"/>
      <c r="I52" s="7"/>
      <c r="J52" s="46"/>
      <c r="K52" s="8"/>
    </row>
    <row r="53" spans="1:11" s="2" customFormat="1" ht="14.25" customHeight="1" x14ac:dyDescent="0.25">
      <c r="A53" s="25" t="s">
        <v>46</v>
      </c>
      <c r="B53" s="28">
        <v>0.19713700000000001</v>
      </c>
      <c r="C53" s="28">
        <v>0.2</v>
      </c>
      <c r="D53" s="16">
        <v>0</v>
      </c>
      <c r="E53" s="17">
        <v>1</v>
      </c>
      <c r="F53" s="36">
        <f t="shared" ref="F53:F54" si="21">E53-C53</f>
        <v>0.8</v>
      </c>
      <c r="G53" s="18">
        <f t="shared" ref="G53:G54" si="22">IFERROR(F53/C53, "N/A")</f>
        <v>4</v>
      </c>
      <c r="H53" s="3"/>
      <c r="I53" s="3"/>
      <c r="J53" s="4"/>
      <c r="K53" s="4"/>
    </row>
    <row r="54" spans="1:11" s="2" customFormat="1" ht="15.3" customHeight="1" thickBot="1" x14ac:dyDescent="0.3">
      <c r="A54" s="19" t="s">
        <v>47</v>
      </c>
      <c r="B54" s="20">
        <f>SUM(B49:B51,B53)</f>
        <v>657.48074900000006</v>
      </c>
      <c r="C54" s="20">
        <f>SUM(C49:C51,C53)</f>
        <v>664.15000000000009</v>
      </c>
      <c r="D54" s="20">
        <f>SUM(D49:D51,D53)</f>
        <v>0</v>
      </c>
      <c r="E54" s="20">
        <f>SUM(E49:E51,E53)</f>
        <v>900</v>
      </c>
      <c r="F54" s="35">
        <f t="shared" si="21"/>
        <v>235.84999999999991</v>
      </c>
      <c r="G54" s="21">
        <f t="shared" si="22"/>
        <v>0.35511556124369476</v>
      </c>
      <c r="H54" s="3"/>
      <c r="I54" s="3"/>
      <c r="J54" s="4"/>
      <c r="K54" s="4"/>
    </row>
    <row r="55" spans="1:11" s="2" customFormat="1" ht="15.3" customHeight="1" thickBot="1" x14ac:dyDescent="0.3">
      <c r="A55" s="19" t="s">
        <v>79</v>
      </c>
      <c r="B55" s="27">
        <v>1.2765040000000001</v>
      </c>
      <c r="C55" s="27">
        <v>9.85</v>
      </c>
      <c r="D55" s="27">
        <v>0</v>
      </c>
      <c r="E55" s="27">
        <v>15.52</v>
      </c>
      <c r="F55" s="38">
        <f>E55-(C55)</f>
        <v>5.67</v>
      </c>
      <c r="G55" s="31">
        <f>IF(C55=0,"N/A  ",F55/(C55))</f>
        <v>0.57563451776649743</v>
      </c>
      <c r="H55" s="3"/>
      <c r="I55" s="3"/>
      <c r="J55" s="4"/>
      <c r="K55" s="4"/>
    </row>
    <row r="56" spans="1:11" s="2" customFormat="1" ht="15.3" customHeight="1" thickBot="1" x14ac:dyDescent="0.3">
      <c r="A56" s="19" t="s">
        <v>48</v>
      </c>
      <c r="B56" s="27">
        <v>66.958447000000007</v>
      </c>
      <c r="C56" s="27">
        <v>68.429999999999993</v>
      </c>
      <c r="D56" s="27">
        <v>0</v>
      </c>
      <c r="E56" s="27">
        <v>68.430000000000007</v>
      </c>
      <c r="F56" s="39">
        <f>E56-(C56)</f>
        <v>0</v>
      </c>
      <c r="G56" s="40">
        <f>IF(C56=0,"N/A  ",F56/(C56))</f>
        <v>0</v>
      </c>
      <c r="H56" s="3"/>
      <c r="I56" s="3"/>
      <c r="J56" s="4"/>
      <c r="K56" s="4"/>
    </row>
    <row r="57" spans="1:11" s="2" customFormat="1" ht="15.3" customHeight="1" x14ac:dyDescent="0.25">
      <c r="A57" s="24" t="s">
        <v>55</v>
      </c>
      <c r="B57" s="24"/>
      <c r="C57" s="16"/>
      <c r="D57" s="16"/>
      <c r="E57" s="16"/>
      <c r="F57" s="34"/>
      <c r="G57" s="18"/>
      <c r="H57" s="3"/>
      <c r="I57" s="3"/>
      <c r="J57" s="4"/>
      <c r="K57" s="4"/>
    </row>
    <row r="58" spans="1:11" s="2" customFormat="1" ht="14.25" customHeight="1" x14ac:dyDescent="0.25">
      <c r="A58" s="25" t="s">
        <v>56</v>
      </c>
      <c r="B58" s="60">
        <v>234.136225</v>
      </c>
      <c r="C58" s="60">
        <v>252.03</v>
      </c>
      <c r="D58" s="16">
        <v>0</v>
      </c>
      <c r="E58" s="60">
        <v>258.37</v>
      </c>
      <c r="F58" s="61">
        <f>E58-C58</f>
        <v>6.3400000000000034</v>
      </c>
      <c r="G58" s="18">
        <f t="shared" ref="G58:G60" si="23">IFERROR(F58/C58, "N/A")</f>
        <v>2.515573542832204E-2</v>
      </c>
      <c r="H58" s="3"/>
      <c r="I58" s="3"/>
      <c r="J58" s="4"/>
      <c r="K58" s="4"/>
    </row>
    <row r="59" spans="1:11" s="2" customFormat="1" ht="14.25" customHeight="1" x14ac:dyDescent="0.25">
      <c r="A59" s="9" t="s">
        <v>57</v>
      </c>
      <c r="B59" s="17">
        <v>246.53122200000001</v>
      </c>
      <c r="C59" s="17">
        <v>279.36</v>
      </c>
      <c r="D59" s="17">
        <v>0</v>
      </c>
      <c r="E59" s="17">
        <v>260.32</v>
      </c>
      <c r="F59" s="36">
        <f>E59-C59</f>
        <v>-19.04000000000002</v>
      </c>
      <c r="G59" s="18">
        <f t="shared" si="23"/>
        <v>-6.8155784650630075E-2</v>
      </c>
      <c r="H59" s="3"/>
      <c r="I59" s="3"/>
      <c r="J59" s="4"/>
      <c r="K59" s="4"/>
    </row>
    <row r="60" spans="1:11" s="2" customFormat="1" ht="15.3" customHeight="1" thickBot="1" x14ac:dyDescent="0.3">
      <c r="A60" s="19" t="s">
        <v>58</v>
      </c>
      <c r="B60" s="20">
        <f>SUM(B58:B59)</f>
        <v>480.66744700000004</v>
      </c>
      <c r="C60" s="20">
        <f>SUM(C58:C59)</f>
        <v>531.39</v>
      </c>
      <c r="D60" s="20">
        <f>SUM(D58:D59)</f>
        <v>0</v>
      </c>
      <c r="E60" s="20">
        <f>SUM(E58:E59)</f>
        <v>518.69000000000005</v>
      </c>
      <c r="F60" s="35">
        <f>E60-C60</f>
        <v>-12.699999999999932</v>
      </c>
      <c r="G60" s="21">
        <f t="shared" si="23"/>
        <v>-2.3899584109599224E-2</v>
      </c>
      <c r="H60" s="3"/>
      <c r="I60" s="3"/>
      <c r="J60" s="4"/>
      <c r="K60" s="4"/>
    </row>
    <row r="61" spans="1:11" s="2" customFormat="1" ht="15.3" customHeight="1" thickBot="1" x14ac:dyDescent="0.3">
      <c r="A61" s="29" t="s">
        <v>59</v>
      </c>
      <c r="B61" s="30">
        <v>112.23911699999999</v>
      </c>
      <c r="C61" s="30">
        <v>116.27</v>
      </c>
      <c r="D61" s="30">
        <v>0</v>
      </c>
      <c r="E61" s="30">
        <v>137.71</v>
      </c>
      <c r="F61" s="35">
        <f>E61-(C61)</f>
        <v>21.440000000000012</v>
      </c>
      <c r="G61" s="21">
        <f>IF(C61=0,"N/A  ",F61/(C61))</f>
        <v>0.18439838307387987</v>
      </c>
      <c r="H61" s="3"/>
      <c r="I61" s="3"/>
      <c r="J61" s="4"/>
      <c r="K61" s="4"/>
    </row>
    <row r="62" spans="1:11" s="2" customFormat="1" ht="15.3" customHeight="1" thickBot="1" x14ac:dyDescent="0.3">
      <c r="A62" s="29" t="s">
        <v>60</v>
      </c>
      <c r="B62" s="30">
        <v>1.75</v>
      </c>
      <c r="C62" s="30">
        <v>1.75</v>
      </c>
      <c r="D62" s="27">
        <v>0</v>
      </c>
      <c r="E62" s="30">
        <v>1.78</v>
      </c>
      <c r="F62" s="35">
        <f>E62-(C62)</f>
        <v>3.0000000000000027E-2</v>
      </c>
      <c r="G62" s="21">
        <f>IF(C62=0,"N/A  ",F62/(C62))</f>
        <v>1.7142857142857158E-2</v>
      </c>
      <c r="H62" s="3"/>
      <c r="I62" s="3"/>
      <c r="J62" s="4"/>
      <c r="K62" s="4"/>
    </row>
    <row r="63" spans="1:11" s="2" customFormat="1" ht="15.3" customHeight="1" thickBot="1" x14ac:dyDescent="0.3">
      <c r="A63" s="29" t="s">
        <v>61</v>
      </c>
      <c r="B63" s="30">
        <f>B62+B61+B60+B56+B55+B47+B41+B33+B25+B18+B11+B54</f>
        <v>7504.165766000001</v>
      </c>
      <c r="C63" s="30">
        <f>C62+C61+C60+C56+C55+C47+C41+C33+C25+C18+C11+C54</f>
        <v>7631.0179999999982</v>
      </c>
      <c r="D63" s="27">
        <f>D62+D61+D60+D56+D55+D47+D41+D33+D25+D18+D11+D54</f>
        <v>0</v>
      </c>
      <c r="E63" s="27">
        <f>E62+E61+E60+E56+E55+E47+E41+E33+E25+E18+E11+E54</f>
        <v>8045.3200000000006</v>
      </c>
      <c r="F63" s="38">
        <f>E63-(C63)</f>
        <v>414.30200000000241</v>
      </c>
      <c r="G63" s="21">
        <f>IF(C63=0,"N/A  ",F63/(C63))</f>
        <v>5.429183891323576E-2</v>
      </c>
      <c r="H63" s="3"/>
      <c r="I63" s="3"/>
      <c r="J63" s="4"/>
      <c r="K63" s="4"/>
    </row>
    <row r="64" spans="1:11" s="2" customFormat="1" ht="15.3" customHeight="1" x14ac:dyDescent="0.25">
      <c r="A64" s="24" t="s">
        <v>62</v>
      </c>
      <c r="B64" s="16"/>
      <c r="C64" s="16"/>
      <c r="D64" s="16"/>
      <c r="E64" s="16"/>
      <c r="F64" s="34"/>
      <c r="G64" s="18"/>
      <c r="H64" s="3"/>
      <c r="I64" s="3"/>
      <c r="J64" s="4"/>
      <c r="K64" s="4"/>
    </row>
    <row r="65" spans="1:11" s="2" customFormat="1" ht="14.25" customHeight="1" x14ac:dyDescent="0.25">
      <c r="A65" s="9" t="s">
        <v>64</v>
      </c>
      <c r="B65" s="60">
        <v>252.13507300000001</v>
      </c>
      <c r="C65" s="60">
        <v>254.03</v>
      </c>
      <c r="D65" s="16">
        <v>0</v>
      </c>
      <c r="E65" s="60">
        <v>267.26</v>
      </c>
      <c r="F65" s="61">
        <f>E65-C65</f>
        <v>13.22999999999999</v>
      </c>
      <c r="G65" s="18">
        <f>IFERROR(F65/C65, "N/A")</f>
        <v>5.2080462937448294E-2</v>
      </c>
      <c r="H65" s="3"/>
      <c r="I65" s="3"/>
      <c r="J65" s="4"/>
      <c r="K65" s="4"/>
    </row>
    <row r="66" spans="1:11" s="2" customFormat="1" ht="14.25" customHeight="1" x14ac:dyDescent="0.3">
      <c r="A66" s="9" t="s">
        <v>63</v>
      </c>
      <c r="B66" s="45">
        <v>479.40932999999995</v>
      </c>
      <c r="C66" s="45">
        <v>479.42</v>
      </c>
      <c r="D66" s="16">
        <v>0</v>
      </c>
      <c r="E66" s="17">
        <v>502.76</v>
      </c>
      <c r="F66" s="36">
        <f>E66-C66</f>
        <v>23.339999999999975</v>
      </c>
      <c r="G66" s="18">
        <f>IFERROR(F66/C66, "N/A")</f>
        <v>4.8683826290100485E-2</v>
      </c>
      <c r="H66" s="3"/>
      <c r="I66" s="3"/>
      <c r="J66" s="4"/>
      <c r="K66" s="4"/>
    </row>
    <row r="67" spans="1:11" s="2" customFormat="1" ht="14.25" customHeight="1" x14ac:dyDescent="0.3">
      <c r="A67" s="25" t="s">
        <v>65</v>
      </c>
      <c r="B67" s="45">
        <v>220.57646700000001</v>
      </c>
      <c r="C67" s="45">
        <v>219.79000000000002</v>
      </c>
      <c r="D67" s="16">
        <v>0</v>
      </c>
      <c r="E67" s="17">
        <v>218.31</v>
      </c>
      <c r="F67" s="36">
        <f t="shared" ref="F67:F68" si="24">E67-C67</f>
        <v>-1.4800000000000182</v>
      </c>
      <c r="G67" s="18">
        <f>IFERROR(F67/C67, "N/A")</f>
        <v>-6.7337003503344919E-3</v>
      </c>
      <c r="H67" s="3"/>
      <c r="I67" s="3"/>
      <c r="J67" s="4"/>
      <c r="K67" s="4"/>
    </row>
    <row r="68" spans="1:11" s="2" customFormat="1" ht="14.25" customHeight="1" thickBot="1" x14ac:dyDescent="0.35">
      <c r="A68" s="47" t="s">
        <v>66</v>
      </c>
      <c r="B68" s="48">
        <v>273.13311600000003</v>
      </c>
      <c r="C68" s="48">
        <v>276.04000000000002</v>
      </c>
      <c r="D68" s="49">
        <v>0</v>
      </c>
      <c r="E68" s="50">
        <v>311.67</v>
      </c>
      <c r="F68" s="51">
        <f t="shared" si="24"/>
        <v>35.629999999999995</v>
      </c>
      <c r="G68" s="52">
        <f t="shared" ref="G68" si="25">IFERROR(F68/C68, "N/A")</f>
        <v>0.12907549630488332</v>
      </c>
      <c r="H68" s="3"/>
      <c r="I68" s="3"/>
      <c r="J68" s="4"/>
      <c r="K68" s="4"/>
    </row>
    <row r="69" spans="1:11" s="2" customFormat="1" ht="15.3" customHeight="1" thickBot="1" x14ac:dyDescent="0.3">
      <c r="A69" s="19" t="s">
        <v>67</v>
      </c>
      <c r="B69" s="27">
        <f>SUM(B65:B68)</f>
        <v>1225.2539859999999</v>
      </c>
      <c r="C69" s="27">
        <f>SUM(C65:C68)</f>
        <v>1229.28</v>
      </c>
      <c r="D69" s="27">
        <f>SUM(D65:D68)</f>
        <v>0</v>
      </c>
      <c r="E69" s="27">
        <f>SUM(E65:E68)</f>
        <v>1300</v>
      </c>
      <c r="F69" s="38">
        <f t="shared" ref="F69:F74" si="26">E69-(C69)</f>
        <v>70.720000000000027</v>
      </c>
      <c r="G69" s="31">
        <f t="shared" ref="G69:G74" si="27">IF(C69=0,"N/A  ",F69/(C69))</f>
        <v>5.7529610829103239E-2</v>
      </c>
      <c r="H69" s="3"/>
      <c r="I69" s="3"/>
      <c r="J69" s="4"/>
      <c r="K69" s="4"/>
    </row>
    <row r="70" spans="1:11" s="2" customFormat="1" ht="15.3" customHeight="1" thickBot="1" x14ac:dyDescent="0.3">
      <c r="A70" s="32" t="s">
        <v>82</v>
      </c>
      <c r="B70" s="27">
        <v>159.89070899999999</v>
      </c>
      <c r="C70" s="27">
        <v>187.23</v>
      </c>
      <c r="D70" s="27">
        <v>0</v>
      </c>
      <c r="E70" s="27">
        <v>300</v>
      </c>
      <c r="F70" s="35">
        <f t="shared" si="26"/>
        <v>112.77000000000001</v>
      </c>
      <c r="G70" s="21">
        <f t="shared" si="27"/>
        <v>0.60230732254446406</v>
      </c>
      <c r="H70" s="3"/>
      <c r="I70" s="3"/>
      <c r="J70" s="4"/>
      <c r="K70" s="4"/>
    </row>
    <row r="71" spans="1:11" s="2" customFormat="1" ht="15.3" customHeight="1" thickBot="1" x14ac:dyDescent="0.4">
      <c r="A71" s="19" t="s">
        <v>68</v>
      </c>
      <c r="B71" s="27">
        <v>452.32967200000002</v>
      </c>
      <c r="C71" s="27">
        <v>463</v>
      </c>
      <c r="D71" s="27">
        <v>0</v>
      </c>
      <c r="E71" s="27">
        <v>504</v>
      </c>
      <c r="F71" s="35">
        <f t="shared" si="26"/>
        <v>41</v>
      </c>
      <c r="G71" s="21">
        <f t="shared" si="27"/>
        <v>8.8552915766738655E-2</v>
      </c>
      <c r="H71" s="3"/>
      <c r="I71" s="12"/>
      <c r="J71" s="4"/>
      <c r="K71" s="4"/>
    </row>
    <row r="72" spans="1:11" s="2" customFormat="1" ht="15.3" customHeight="1" thickBot="1" x14ac:dyDescent="0.3">
      <c r="A72" s="19" t="s">
        <v>69</v>
      </c>
      <c r="B72" s="27">
        <v>23.322659999999999</v>
      </c>
      <c r="C72" s="27">
        <v>23.393000000000001</v>
      </c>
      <c r="D72" s="27">
        <v>0</v>
      </c>
      <c r="E72" s="27">
        <v>28.46</v>
      </c>
      <c r="F72" s="35">
        <f t="shared" si="26"/>
        <v>5.0670000000000002</v>
      </c>
      <c r="G72" s="21">
        <f t="shared" si="27"/>
        <v>0.21660325738468772</v>
      </c>
      <c r="H72" s="3"/>
      <c r="I72" s="3"/>
      <c r="J72" s="4"/>
      <c r="K72" s="4"/>
    </row>
    <row r="73" spans="1:11" s="2" customFormat="1" ht="15.3" customHeight="1" thickBot="1" x14ac:dyDescent="0.3">
      <c r="A73" s="19" t="s">
        <v>70</v>
      </c>
      <c r="B73" s="27">
        <v>5.0081329999999999</v>
      </c>
      <c r="C73" s="27">
        <v>5.09</v>
      </c>
      <c r="D73" s="27">
        <v>0</v>
      </c>
      <c r="E73" s="27">
        <v>5.22</v>
      </c>
      <c r="F73" s="35">
        <f t="shared" si="26"/>
        <v>0.12999999999999989</v>
      </c>
      <c r="G73" s="21">
        <f>IF(C73=0,"N/A  ",F73/(C73))</f>
        <v>2.5540275049115893E-2</v>
      </c>
      <c r="H73" s="3"/>
      <c r="I73" s="3"/>
      <c r="J73" s="4"/>
      <c r="K73" s="4"/>
    </row>
    <row r="74" spans="1:11" s="2" customFormat="1" ht="15.3" customHeight="1" thickBot="1" x14ac:dyDescent="0.4">
      <c r="A74" s="53" t="s">
        <v>71</v>
      </c>
      <c r="B74" s="54">
        <f>B72+B73+B71+B70+B69+B63</f>
        <v>9369.9709260000018</v>
      </c>
      <c r="C74" s="54">
        <f>C72+C73+C71+C70+C69+C63</f>
        <v>9539.0109999999986</v>
      </c>
      <c r="D74" s="54">
        <v>0</v>
      </c>
      <c r="E74" s="54">
        <f>E72+E73+E71+E70+E69+E63</f>
        <v>10183</v>
      </c>
      <c r="F74" s="55">
        <f t="shared" si="26"/>
        <v>643.9890000000014</v>
      </c>
      <c r="G74" s="56">
        <f t="shared" si="27"/>
        <v>6.7511086841183163E-2</v>
      </c>
      <c r="H74" s="3"/>
      <c r="I74" s="12"/>
      <c r="J74" s="4"/>
      <c r="K74" s="4"/>
    </row>
    <row r="75" spans="1:11" s="13" customFormat="1" ht="54.6" thickTop="1" x14ac:dyDescent="0.3">
      <c r="A75" s="67" t="s">
        <v>89</v>
      </c>
      <c r="B75" s="67"/>
      <c r="C75" s="67"/>
      <c r="D75" s="67"/>
      <c r="E75" s="67"/>
      <c r="F75" s="67"/>
      <c r="G75" s="67"/>
    </row>
    <row r="76" spans="1:11" s="14" customFormat="1" ht="80.400000000000006" x14ac:dyDescent="0.25">
      <c r="A76" s="67" t="s">
        <v>88</v>
      </c>
      <c r="B76" s="67"/>
      <c r="C76" s="67"/>
      <c r="D76" s="67"/>
      <c r="E76" s="67"/>
      <c r="F76" s="67"/>
      <c r="G76" s="67"/>
    </row>
    <row r="78" spans="1:11" x14ac:dyDescent="0.35">
      <c r="A78" s="75"/>
      <c r="B78" s="75"/>
      <c r="C78" s="75"/>
      <c r="D78" s="75"/>
      <c r="E78" s="75"/>
      <c r="F78" s="75"/>
      <c r="G78" s="75"/>
    </row>
    <row r="79" spans="1:11" x14ac:dyDescent="0.35">
      <c r="A79" s="75"/>
      <c r="B79" s="75"/>
      <c r="C79" s="75"/>
      <c r="D79" s="75"/>
      <c r="E79" s="75"/>
      <c r="F79" s="75"/>
      <c r="G79" s="75"/>
    </row>
  </sheetData>
  <mergeCells count="9">
    <mergeCell ref="A78:G78"/>
    <mergeCell ref="A79:G79"/>
    <mergeCell ref="A1:G1"/>
    <mergeCell ref="A2:G2"/>
    <mergeCell ref="C3:C4"/>
    <mergeCell ref="B3:B4"/>
    <mergeCell ref="D3:D4"/>
    <mergeCell ref="E3:E4"/>
    <mergeCell ref="F3:G3"/>
  </mergeCells>
  <printOptions horizontalCentered="1"/>
  <pageMargins left="0.34" right="0.17" top="0.47" bottom="0.17" header="0.3" footer="0.3"/>
  <pageSetup fitToHeight="3" orientation="landscape" r:id="rId1"/>
  <headerFooter>
    <oddHeader xml:space="preserve">&amp;C
</oddHeader>
    <oddFooter>&amp;L  </oddFooter>
  </headerFooter>
  <rowBreaks count="2" manualBreakCount="2">
    <brk id="33" max="6" man="1"/>
    <brk id="63" max="6" man="1"/>
  </rowBreaks>
  <ignoredErrors>
    <ignoredError sqref="D3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CC18B663550F46ADA79899D70F098E" ma:contentTypeVersion="9" ma:contentTypeDescription="Create a new document." ma:contentTypeScope="" ma:versionID="ebc689b6bc66c964645dffd1f4afbad7">
  <xsd:schema xmlns:xsd="http://www.w3.org/2001/XMLSchema" xmlns:xs="http://www.w3.org/2001/XMLSchema" xmlns:p="http://schemas.microsoft.com/office/2006/metadata/properties" xmlns:ns2="4ce7efd2-1ed1-4d91-97a9-715adad2cb89" xmlns:ns3="7c075b91-a788-4f5b-9c4e-5392c92c7fe8" targetNamespace="http://schemas.microsoft.com/office/2006/metadata/properties" ma:root="true" ma:fieldsID="31edccdce2455ea2a9efd9f69b447396" ns2:_="" ns3:_="">
    <xsd:import namespace="4ce7efd2-1ed1-4d91-97a9-715adad2cb89"/>
    <xsd:import namespace="7c075b91-a788-4f5b-9c4e-5392c92c7fe8"/>
    <xsd:element name="properties">
      <xsd:complexType>
        <xsd:sequence>
          <xsd:element name="documentManagement">
            <xsd:complexType>
              <xsd:all>
                <xsd:element ref="ns2:Review_x0020_Status" minOccurs="0"/>
                <xsd:element ref="ns2:Comments" minOccurs="0"/>
                <xsd:element ref="ns3:_dlc_DocId" minOccurs="0"/>
                <xsd:element ref="ns3:_dlc_DocIdUrl" minOccurs="0"/>
                <xsd:element ref="ns3:_dlc_DocIdPersistId" minOccurs="0"/>
                <xsd:element ref="ns3:SharedWithUsers" minOccurs="0"/>
                <xsd:element ref="ns2:Budget_x0020_Phase2"/>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e7efd2-1ed1-4d91-97a9-715adad2cb89" elementFormDefault="qualified">
    <xsd:import namespace="http://schemas.microsoft.com/office/2006/documentManagement/types"/>
    <xsd:import namespace="http://schemas.microsoft.com/office/infopath/2007/PartnerControls"/>
    <xsd:element name="Review_x0020_Status" ma:index="2" nillable="true" ma:displayName="Review Status" ma:default="Step 2a - For BD Management Review" ma:description="Describes where the document is in the internal Budget review process." ma:format="Dropdown" ma:internalName="Review_x0020_Status">
      <xsd:simpleType>
        <xsd:union memberTypes="dms:Text">
          <xsd:simpleType>
            <xsd:restriction base="dms:Choice">
              <xsd:enumeration value="Step 2a - For BD Management Review"/>
              <xsd:enumeration value="Step 2b - BD Mgmt Comments for Analysts"/>
              <xsd:enumeration value="Step 2c - BD Mgmt Comments Addressed"/>
              <xsd:enumeration value="Step 2d - Ready for Lead Analyst Finalization"/>
              <xsd:enumeration value="Step 2e - Ready for OD-AD Posting"/>
              <xsd:enumeration value="Step 3a - Posted for OD-AD Review"/>
              <xsd:enumeration value="Step 3b - OD-AD Comments for Analysts"/>
              <xsd:enumeration value="Steb 3c - OD-AD Comments Addressed"/>
              <xsd:enumeration value="Step 3d - Ready for Lead Analyst Finalization"/>
              <xsd:enumeration value="Step 3e - Ready for Max Posting"/>
              <xsd:enumeration value="Step 4a - Posted for OMB MAX Review"/>
              <xsd:enumeration value="Step 4 b - OMB Cleared"/>
            </xsd:restriction>
          </xsd:simpleType>
        </xsd:union>
      </xsd:simpleType>
    </xsd:element>
    <xsd:element name="Comments" ma:index="3" nillable="true" ma:displayName="Comments" ma:internalName="Comments">
      <xsd:simpleType>
        <xsd:restriction base="dms:Note">
          <xsd:maxLength value="255"/>
        </xsd:restriction>
      </xsd:simpleType>
    </xsd:element>
    <xsd:element name="Budget_x0020_Phase2" ma:index="14" ma:displayName="Budget Phase" ma:default="FY25 CJ" ma:internalName="Budget_x0020_Phase2">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IGNO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ew_x0020_Status xmlns="4ce7efd2-1ed1-4d91-97a9-715adad2cb89">Step 2b - BD Mgmt Comments for Analysts</Review_x0020_Status>
    <Budget_x0020_Phase2 xmlns="4ce7efd2-1ed1-4d91-97a9-715adad2cb89">FY25 CJ</Budget_x0020_Phase2>
    <Comments xmlns="4ce7efd2-1ed1-4d91-97a9-715adad2cb89">Please see email of 2/20</Comments>
    <_dlc_DocId xmlns="7c075b91-a788-4f5b-9c4e-5392c92c7fe8">WNNNYYRNKDVH-63-518</_dlc_DocId>
    <_dlc_DocIdUrl xmlns="7c075b91-a788-4f5b-9c4e-5392c92c7fe8">
      <Url>https://collaboration.inside.nsf.gov/bfa/Budget/BD/_layouts/15/DocIdRedir.aspx?ID=WNNNYYRNKDVH-63-518</Url>
      <Description>WNNNYYRNKDVH-63-518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366ABE-6E2B-49F6-821D-C12D7214A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e7efd2-1ed1-4d91-97a9-715adad2cb89"/>
    <ds:schemaRef ds:uri="7c075b91-a788-4f5b-9c4e-5392c92c7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62CE17-81B7-47BA-AE10-D7C744DD563D}">
  <ds:schemaRefs>
    <ds:schemaRef ds:uri="http://www.w3.org/XML/1998/namespace"/>
    <ds:schemaRef ds:uri="http://purl.org/dc/dcmitype/"/>
    <ds:schemaRef ds:uri="4ce7efd2-1ed1-4d91-97a9-715adad2cb89"/>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7c075b91-a788-4f5b-9c4e-5392c92c7fe8"/>
    <ds:schemaRef ds:uri="http://schemas.microsoft.com/office/2006/metadata/properties"/>
  </ds:schemaRefs>
</ds:datastoreItem>
</file>

<file path=customXml/itemProps3.xml><?xml version="1.0" encoding="utf-8"?>
<ds:datastoreItem xmlns:ds="http://schemas.openxmlformats.org/officeDocument/2006/customXml" ds:itemID="{67C08A41-253B-41A0-89F5-2A83EED3AE2A}">
  <ds:schemaRefs>
    <ds:schemaRef ds:uri="http://schemas.microsoft.com/sharepoint/v3/contenttype/forms"/>
  </ds:schemaRefs>
</ds:datastoreItem>
</file>

<file path=customXml/itemProps4.xml><?xml version="1.0" encoding="utf-8"?>
<ds:datastoreItem xmlns:ds="http://schemas.openxmlformats.org/officeDocument/2006/customXml" ds:itemID="{B4A3E4F4-CD88-4599-81E7-EC871D5A061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NSF Funding by Program</vt:lpstr>
      <vt:lpstr>'NSF Funding by Program'!Print_Area</vt:lpstr>
      <vt:lpstr>'NSF Funding by Program'!Print_Titles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FY 2025 REQUEST FUNDING BY PROGRAM</dc:title>
  <dc:creator>NSF CFO</dc:creator>
  <cp:keywords>NSF FY 2025 REQUEST FUNDING BY PROGRAM</cp:keywords>
  <cp:lastModifiedBy>Gary Luethke - VSG</cp:lastModifiedBy>
  <cp:lastPrinted>2024-03-12T00:45:55Z</cp:lastPrinted>
  <dcterms:created xsi:type="dcterms:W3CDTF">2024-02-13T14:53:35Z</dcterms:created>
  <dcterms:modified xsi:type="dcterms:W3CDTF">2024-04-06T14:10:13Z</dcterms:modified>
  <cp:category>NSF FY 2025 REQUEST FUNDING BY PROGRAM</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4f9797f3-a15d-4480-9cd2-f7cefbc014ca</vt:lpwstr>
  </property>
  <property fmtid="{D5CDD505-2E9C-101B-9397-08002B2CF9AE}" pid="3" name="ContainsCUI">
    <vt:lpwstr>No</vt:lpwstr>
  </property>
  <property fmtid="{D5CDD505-2E9C-101B-9397-08002B2CF9AE}" pid="4" name="ContentTypeId">
    <vt:lpwstr>0x010100B1CC18B663550F46ADA79899D70F098E</vt:lpwstr>
  </property>
  <property fmtid="{D5CDD505-2E9C-101B-9397-08002B2CF9AE}" pid="5" name="_dlc_DocIdItemGuid">
    <vt:lpwstr>f17ec01d-e699-44d9-993d-93e860b1f8e6</vt:lpwstr>
  </property>
</Properties>
</file>